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035" windowWidth="10230" windowHeight="4065" activeTab="0"/>
  </bookViews>
  <sheets>
    <sheet name="070101" sheetId="1" r:id="rId1"/>
    <sheet name="070201 " sheetId="2" r:id="rId2"/>
    <sheet name="070401" sheetId="3" r:id="rId3"/>
    <sheet name="070802 та 070804 " sheetId="4" r:id="rId4"/>
  </sheets>
  <definedNames/>
  <calcPr fullCalcOnLoad="1"/>
</workbook>
</file>

<file path=xl/sharedStrings.xml><?xml version="1.0" encoding="utf-8"?>
<sst xmlns="http://schemas.openxmlformats.org/spreadsheetml/2006/main" count="219" uniqueCount="84">
  <si>
    <t>місяць</t>
  </si>
  <si>
    <t>різниця</t>
  </si>
  <si>
    <t>сума</t>
  </si>
  <si>
    <t>січень</t>
  </si>
  <si>
    <t>лютий</t>
  </si>
  <si>
    <t>березень</t>
  </si>
  <si>
    <t>квітень</t>
  </si>
  <si>
    <t>жовтень</t>
  </si>
  <si>
    <t>листопад</t>
  </si>
  <si>
    <t>грудень</t>
  </si>
  <si>
    <t>показники ліч.</t>
  </si>
  <si>
    <t>початкові</t>
  </si>
  <si>
    <t>кінцеві</t>
  </si>
  <si>
    <t>Всього до оплати</t>
  </si>
  <si>
    <t>Всього</t>
  </si>
  <si>
    <t>Молодійська  ЗОШ  ліч.№4187173</t>
  </si>
  <si>
    <t>Чагорська   ЗОШ  ліч.№211634</t>
  </si>
  <si>
    <t>Чагорська  ЗОШ  ліч.№9404024</t>
  </si>
  <si>
    <t>Сплачено</t>
  </si>
  <si>
    <t>м3</t>
  </si>
  <si>
    <r>
      <t xml:space="preserve">Коровійська  ЗОШ </t>
    </r>
    <r>
      <rPr>
        <b/>
        <sz val="11"/>
        <color indexed="10"/>
        <rFont val="Times New Roman"/>
        <family val="1"/>
      </rPr>
      <t>(коректор)</t>
    </r>
  </si>
  <si>
    <r>
      <t xml:space="preserve">Молодійська  ЗОШ </t>
    </r>
    <r>
      <rPr>
        <b/>
        <sz val="11"/>
        <color indexed="10"/>
        <rFont val="Times New Roman"/>
        <family val="1"/>
      </rPr>
      <t>(коректор)</t>
    </r>
  </si>
  <si>
    <t>сума  до сплати</t>
  </si>
  <si>
    <t>Всього  за  рік :</t>
  </si>
  <si>
    <t>Сплачено разом по УО</t>
  </si>
  <si>
    <t>Нарах.разом по УО</t>
  </si>
  <si>
    <t>Разом по Молод.  ЗОШ</t>
  </si>
  <si>
    <t>Разом по Чагор.  ЗОШ</t>
  </si>
  <si>
    <t>Всього до оплати по ЗОШ</t>
  </si>
  <si>
    <t>Молодійська  ЗОШ  ліч.№266404</t>
  </si>
  <si>
    <t>с-до на 01.01.2017 року</t>
  </si>
  <si>
    <t>с-до на 01.01.2017р.</t>
  </si>
  <si>
    <t>Молодійський ДНЗ (№5042188)</t>
  </si>
  <si>
    <t>Луковицький ДНЗ (№61625)</t>
  </si>
  <si>
    <t>Петричанка НВК (№5281)</t>
  </si>
  <si>
    <t>Луковицька   ЗОШ  (№64116)</t>
  </si>
  <si>
    <t>Кутбаїнська ЗОШ (№24603)</t>
  </si>
  <si>
    <t>БТДЮ (№310663)</t>
  </si>
  <si>
    <t>травень</t>
  </si>
  <si>
    <r>
      <t>("-"=</t>
    </r>
    <r>
      <rPr>
        <sz val="11"/>
        <rFont val="Times New Roman"/>
        <family val="1"/>
      </rPr>
      <t>переплата)</t>
    </r>
  </si>
  <si>
    <t>Аналіз  фактичного  використання  природного  газу за 2017 р. КФК 1011010- Дошкільні  навчальні  заклади</t>
  </si>
  <si>
    <t>с-до на 01.02.2017 року</t>
  </si>
  <si>
    <t>с-до на 01.03.2017 року</t>
  </si>
  <si>
    <t>с-до на 01.04.2017 року</t>
  </si>
  <si>
    <t>с-до на 01.05.2017 року</t>
  </si>
  <si>
    <t>с-до на 01.10.2017 року</t>
  </si>
  <si>
    <t>с-до на 01.11.2017 року</t>
  </si>
  <si>
    <t>с-до на 01.12.2017 року</t>
  </si>
  <si>
    <t>Аналіз  фактичного  використання  природного  газу за 2017 р. КФК 1011020 - Загальноосвітні   навчальні  заклади</t>
  </si>
  <si>
    <t>Сальдо на 01.02.2017 р.</t>
  </si>
  <si>
    <t>Сальдо на 01.03.2017 р.</t>
  </si>
  <si>
    <t>Сальдо на 01.04.2017 р.</t>
  </si>
  <si>
    <t>Сальдо на 01.05.2017 р.</t>
  </si>
  <si>
    <t>Сальдо на 01.10.2017 р.</t>
  </si>
  <si>
    <t>Сальдо на 01.11.2017 р.</t>
  </si>
  <si>
    <t>Сальдо на 01.12.2017 р.</t>
  </si>
  <si>
    <t>Сальдо на 01.01.2018 р.</t>
  </si>
  <si>
    <t>с-до на 01.02.2017р.</t>
  </si>
  <si>
    <t>с-до на 01.03.2017р.</t>
  </si>
  <si>
    <t>с-до на 01.04.2017р.</t>
  </si>
  <si>
    <t>с-до на 01.05.2017р.</t>
  </si>
  <si>
    <t>с-до на 01.10.2017р.</t>
  </si>
  <si>
    <t>с-до на 01.11.2017р.</t>
  </si>
  <si>
    <t>с-до на 01.12.2017р.</t>
  </si>
  <si>
    <t>с-до на 01.01.2018р.</t>
  </si>
  <si>
    <t>Аналіз  фактичного  використання  природного  газу за 2017 р. КФК 1011090 - БТДЮ</t>
  </si>
  <si>
    <t>Аналіз  фактичного  використання  природного  газу за 2017 р. КФК 1011170 - Методичний центр та КФК 1011190  - Централізована бухгалтерія</t>
  </si>
  <si>
    <t>1011170 - Метод.центр</t>
  </si>
  <si>
    <t>1011190 - Централ.бухг.</t>
  </si>
  <si>
    <t>с-до на 01.01.2018 року</t>
  </si>
  <si>
    <t xml:space="preserve">ВТВ </t>
  </si>
  <si>
    <t>Разом по Петричанському НВК</t>
  </si>
  <si>
    <t>Петричанка НВК (№47950)</t>
  </si>
  <si>
    <t>к-сть, м3</t>
  </si>
  <si>
    <t>ціна за 1 тис.м3</t>
  </si>
  <si>
    <t>по довідці (середнє)</t>
  </si>
  <si>
    <t xml:space="preserve">  (№6376), в т.ч.:  </t>
  </si>
  <si>
    <t xml:space="preserve"> Управління освіти (№6374)</t>
  </si>
  <si>
    <t>різниця м3</t>
  </si>
  <si>
    <t>ВТВ       к-сть м3</t>
  </si>
  <si>
    <t>сума разом</t>
  </si>
  <si>
    <t>ВТВ     к-сть м3</t>
  </si>
  <si>
    <t>с-до на 01.01.2017 року по УО -</t>
  </si>
  <si>
    <t>с-до на 01.01.2018 року по УО -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</si>
</sst>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#,##0.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#,##0.00&quot;р.&quot;"/>
  </numFmts>
  <fonts count="2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6" fontId="4" fillId="0" borderId="0" xfId="0" applyNumberFormat="1" applyFont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6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vertical="center"/>
    </xf>
    <xf numFmtId="4" fontId="2" fillId="24" borderId="15" xfId="0" applyNumberFormat="1" applyFont="1" applyFill="1" applyBorder="1" applyAlignment="1">
      <alignment horizontal="center" vertical="center"/>
    </xf>
    <xf numFmtId="4" fontId="2" fillId="24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21" xfId="0" applyNumberFormat="1" applyFont="1" applyFill="1" applyBorder="1" applyAlignment="1">
      <alignment horizontal="center" vertical="center"/>
    </xf>
    <xf numFmtId="4" fontId="3" fillId="5" borderId="11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4" fontId="2" fillId="25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24" borderId="15" xfId="0" applyNumberFormat="1" applyFont="1" applyFill="1" applyBorder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2" fillId="25" borderId="11" xfId="0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" fontId="2" fillId="24" borderId="0" xfId="0" applyNumberFormat="1" applyFont="1" applyFill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" fontId="3" fillId="24" borderId="22" xfId="0" applyNumberFormat="1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4" fillId="17" borderId="2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3" fillId="24" borderId="24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" fillId="25" borderId="16" xfId="0" applyFont="1" applyFill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" fillId="17" borderId="25" xfId="0" applyFont="1" applyFill="1" applyBorder="1" applyAlignment="1">
      <alignment horizontal="center"/>
    </xf>
    <xf numFmtId="1" fontId="2" fillId="0" borderId="0" xfId="0" applyNumberFormat="1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26" borderId="13" xfId="0" applyNumberFormat="1" applyFont="1" applyFill="1" applyBorder="1" applyAlignment="1">
      <alignment horizontal="center" vertical="center"/>
    </xf>
    <xf numFmtId="4" fontId="2" fillId="26" borderId="0" xfId="0" applyNumberFormat="1" applyFont="1" applyFill="1" applyAlignment="1">
      <alignment horizontal="center" vertical="center"/>
    </xf>
    <xf numFmtId="0" fontId="2" fillId="25" borderId="11" xfId="0" applyFont="1" applyFill="1" applyBorder="1" applyAlignment="1">
      <alignment horizontal="right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24" xfId="0" applyFont="1" applyFill="1" applyBorder="1" applyAlignment="1">
      <alignment horizontal="center" vertical="center" wrapText="1"/>
    </xf>
    <xf numFmtId="6" fontId="23" fillId="17" borderId="0" xfId="0" applyNumberFormat="1" applyFont="1" applyFill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4" borderId="15" xfId="0" applyFont="1" applyFill="1" applyBorder="1" applyAlignment="1">
      <alignment horizontal="right" vertical="center"/>
    </xf>
    <xf numFmtId="0" fontId="2" fillId="24" borderId="28" xfId="0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 wrapText="1"/>
    </xf>
    <xf numFmtId="0" fontId="2" fillId="24" borderId="28" xfId="0" applyFont="1" applyFill="1" applyBorder="1" applyAlignment="1">
      <alignment horizontal="right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2" fillId="26" borderId="0" xfId="0" applyNumberFormat="1" applyFont="1" applyFill="1" applyAlignment="1">
      <alignment horizontal="left" vertical="center"/>
    </xf>
    <xf numFmtId="4" fontId="2" fillId="24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right" vertical="center" wrapText="1"/>
    </xf>
    <xf numFmtId="0" fontId="2" fillId="25" borderId="15" xfId="0" applyFont="1" applyFill="1" applyBorder="1" applyAlignment="1">
      <alignment horizontal="left" vertical="center"/>
    </xf>
    <xf numFmtId="0" fontId="2" fillId="25" borderId="16" xfId="0" applyFont="1" applyFill="1" applyBorder="1" applyAlignment="1">
      <alignment horizontal="left" vertical="center"/>
    </xf>
    <xf numFmtId="0" fontId="3" fillId="27" borderId="32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2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6" fontId="3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97" fontId="2" fillId="24" borderId="45" xfId="0" applyNumberFormat="1" applyFont="1" applyFill="1" applyBorder="1" applyAlignment="1">
      <alignment horizontal="right" vertical="center"/>
    </xf>
    <xf numFmtId="197" fontId="2" fillId="24" borderId="28" xfId="0" applyNumberFormat="1" applyFont="1" applyFill="1" applyBorder="1" applyAlignment="1">
      <alignment horizontal="right" vertical="center"/>
    </xf>
    <xf numFmtId="197" fontId="2" fillId="24" borderId="16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/>
    </xf>
    <xf numFmtId="0" fontId="2" fillId="5" borderId="24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right" vertical="center"/>
    </xf>
    <xf numFmtId="0" fontId="2" fillId="24" borderId="16" xfId="0" applyFont="1" applyFill="1" applyBorder="1" applyAlignment="1">
      <alignment horizontal="right" vertical="center"/>
    </xf>
    <xf numFmtId="1" fontId="2" fillId="24" borderId="0" xfId="0" applyNumberFormat="1" applyFont="1" applyFill="1" applyAlignment="1">
      <alignment horizontal="right"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8" sqref="N18"/>
    </sheetView>
  </sheetViews>
  <sheetFormatPr defaultColWidth="9.140625" defaultRowHeight="12.75"/>
  <cols>
    <col min="1" max="1" width="9.8515625" style="15" customWidth="1"/>
    <col min="2" max="2" width="10.140625" style="15" customWidth="1"/>
    <col min="3" max="3" width="10.7109375" style="15" customWidth="1"/>
    <col min="4" max="4" width="10.421875" style="15" customWidth="1"/>
    <col min="5" max="6" width="8.7109375" style="15" customWidth="1"/>
    <col min="7" max="7" width="11.8515625" style="15" customWidth="1"/>
    <col min="8" max="8" width="10.8515625" style="15" customWidth="1"/>
    <col min="9" max="9" width="10.57421875" style="15" customWidth="1"/>
    <col min="10" max="11" width="8.57421875" style="15" customWidth="1"/>
    <col min="12" max="12" width="9.8515625" style="15" customWidth="1"/>
    <col min="13" max="13" width="11.7109375" style="15" customWidth="1"/>
    <col min="14" max="14" width="11.00390625" style="15" customWidth="1"/>
    <col min="15" max="15" width="13.140625" style="15" customWidth="1"/>
    <col min="16" max="16" width="13.8515625" style="15" customWidth="1"/>
    <col min="17" max="17" width="10.140625" style="0" bestFit="1" customWidth="1"/>
  </cols>
  <sheetData>
    <row r="2" spans="1:16" ht="18.75">
      <c r="A2" s="124" t="s">
        <v>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77"/>
      <c r="P2" s="29"/>
    </row>
    <row r="3" spans="1:16" ht="18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9" t="s">
        <v>39</v>
      </c>
      <c r="P3" s="129"/>
    </row>
    <row r="5" spans="1:16" ht="12.75" customHeight="1">
      <c r="A5" s="125" t="s">
        <v>0</v>
      </c>
      <c r="B5" s="24"/>
      <c r="C5" s="148" t="s">
        <v>32</v>
      </c>
      <c r="D5" s="149"/>
      <c r="E5" s="149"/>
      <c r="F5" s="149"/>
      <c r="G5" s="149"/>
      <c r="H5" s="148" t="s">
        <v>33</v>
      </c>
      <c r="I5" s="149"/>
      <c r="J5" s="149"/>
      <c r="K5" s="149"/>
      <c r="L5" s="149"/>
      <c r="M5" s="126" t="s">
        <v>13</v>
      </c>
      <c r="N5" s="139" t="s">
        <v>18</v>
      </c>
      <c r="O5" s="133" t="s">
        <v>25</v>
      </c>
      <c r="P5" s="132" t="s">
        <v>24</v>
      </c>
    </row>
    <row r="6" spans="1:16" ht="12.75" customHeight="1">
      <c r="A6" s="121"/>
      <c r="B6" s="5"/>
      <c r="C6" s="146" t="s">
        <v>10</v>
      </c>
      <c r="D6" s="147"/>
      <c r="E6" s="142" t="s">
        <v>78</v>
      </c>
      <c r="F6" s="127" t="s">
        <v>79</v>
      </c>
      <c r="G6" s="144" t="s">
        <v>80</v>
      </c>
      <c r="H6" s="146" t="s">
        <v>10</v>
      </c>
      <c r="I6" s="147"/>
      <c r="J6" s="142" t="s">
        <v>78</v>
      </c>
      <c r="K6" s="127" t="s">
        <v>81</v>
      </c>
      <c r="L6" s="144" t="s">
        <v>80</v>
      </c>
      <c r="M6" s="140"/>
      <c r="N6" s="140"/>
      <c r="O6" s="134"/>
      <c r="P6" s="132"/>
    </row>
    <row r="7" spans="1:16" ht="25.5">
      <c r="A7" s="141"/>
      <c r="B7" s="104" t="s">
        <v>74</v>
      </c>
      <c r="C7" s="5" t="s">
        <v>11</v>
      </c>
      <c r="D7" s="5" t="s">
        <v>12</v>
      </c>
      <c r="E7" s="143"/>
      <c r="F7" s="128"/>
      <c r="G7" s="145"/>
      <c r="H7" s="5" t="s">
        <v>11</v>
      </c>
      <c r="I7" s="5" t="s">
        <v>12</v>
      </c>
      <c r="J7" s="143"/>
      <c r="K7" s="128"/>
      <c r="L7" s="145"/>
      <c r="M7" s="140"/>
      <c r="N7" s="140"/>
      <c r="O7" s="134"/>
      <c r="P7" s="132"/>
    </row>
    <row r="8" spans="1:20" ht="19.5" customHeight="1">
      <c r="A8" s="137" t="s">
        <v>30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22">
        <v>18541.26</v>
      </c>
      <c r="N8" s="123"/>
      <c r="O8" s="80"/>
      <c r="P8" s="78"/>
      <c r="Q8" s="111"/>
      <c r="R8" s="59"/>
      <c r="S8" s="59"/>
      <c r="T8" s="59"/>
    </row>
    <row r="9" spans="1:17" ht="15">
      <c r="A9" s="5" t="s">
        <v>3</v>
      </c>
      <c r="B9" s="5">
        <v>8805.28</v>
      </c>
      <c r="C9" s="5">
        <v>251950</v>
      </c>
      <c r="D9" s="7">
        <v>255450</v>
      </c>
      <c r="E9" s="7">
        <v>3535</v>
      </c>
      <c r="F9" s="7">
        <v>0</v>
      </c>
      <c r="G9" s="30">
        <v>31126.66</v>
      </c>
      <c r="H9" s="5">
        <v>69550</v>
      </c>
      <c r="I9" s="7">
        <v>70950</v>
      </c>
      <c r="J9" s="7">
        <v>1428</v>
      </c>
      <c r="K9" s="7">
        <v>0</v>
      </c>
      <c r="L9" s="30">
        <v>12573.94</v>
      </c>
      <c r="M9" s="25">
        <f>G9+L9</f>
        <v>43700.6</v>
      </c>
      <c r="N9" s="25">
        <v>0</v>
      </c>
      <c r="O9" s="79">
        <f>M9+'070201 '!AZ9+'070401'!F8+'070802 та 070804 '!L8+'070802 та 070804 '!O8</f>
        <v>285546.42000000004</v>
      </c>
      <c r="P9" s="79">
        <f>N9+'070201 '!BA9+'070401'!G8+'070802 та 070804 '!M8+'070802 та 070804 '!P8</f>
        <v>0</v>
      </c>
      <c r="Q9" s="43"/>
    </row>
    <row r="10" spans="1:17" ht="15" customHeight="1">
      <c r="A10" s="137" t="s">
        <v>41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65"/>
      <c r="N10" s="64">
        <f>M8+M9</f>
        <v>62241.86</v>
      </c>
      <c r="O10" s="83"/>
      <c r="P10" s="78"/>
      <c r="Q10" s="43"/>
    </row>
    <row r="11" spans="1:16" ht="15">
      <c r="A11" s="5" t="s">
        <v>4</v>
      </c>
      <c r="B11" s="5">
        <v>10152.004</v>
      </c>
      <c r="C11" s="7">
        <v>255450</v>
      </c>
      <c r="D11" s="7">
        <v>257750</v>
      </c>
      <c r="E11" s="7">
        <v>2323</v>
      </c>
      <c r="F11" s="7">
        <v>30</v>
      </c>
      <c r="G11" s="30">
        <v>23887.67</v>
      </c>
      <c r="H11" s="7">
        <v>70950</v>
      </c>
      <c r="I11" s="7">
        <v>72275</v>
      </c>
      <c r="J11" s="7">
        <v>1352</v>
      </c>
      <c r="K11" s="7">
        <v>14</v>
      </c>
      <c r="L11" s="30">
        <v>13867.63</v>
      </c>
      <c r="M11" s="25">
        <f>G11+L11</f>
        <v>37755.299999999996</v>
      </c>
      <c r="N11" s="25">
        <v>62241.86</v>
      </c>
      <c r="O11" s="79">
        <f>M11+'070201 '!AZ11+'070401'!F10+'070802 та 070804 '!L10+'070802 та 070804 '!O10</f>
        <v>277586.24</v>
      </c>
      <c r="P11" s="79">
        <f>N11+'070201 '!BA11+'070401'!G10+'070802 та 070804 '!M10+'070802 та 070804 '!P10</f>
        <v>285546.42</v>
      </c>
    </row>
    <row r="12" spans="1:16" ht="15" customHeight="1">
      <c r="A12" s="137" t="s">
        <v>42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85"/>
      <c r="N12" s="64">
        <f>N10+M11-N11</f>
        <v>37755.3</v>
      </c>
      <c r="O12" s="83"/>
      <c r="P12" s="78"/>
    </row>
    <row r="13" spans="1:17" ht="15">
      <c r="A13" s="5" t="s">
        <v>5</v>
      </c>
      <c r="B13" s="5">
        <v>9750</v>
      </c>
      <c r="C13" s="5">
        <v>257750</v>
      </c>
      <c r="D13" s="5">
        <v>259200</v>
      </c>
      <c r="E13" s="5">
        <v>1450</v>
      </c>
      <c r="F13" s="5">
        <v>32</v>
      </c>
      <c r="G13" s="25">
        <v>14449.5</v>
      </c>
      <c r="H13" s="5">
        <v>72275</v>
      </c>
      <c r="I13" s="5">
        <v>73480</v>
      </c>
      <c r="J13" s="5">
        <v>1217</v>
      </c>
      <c r="K13" s="5">
        <v>16</v>
      </c>
      <c r="L13" s="25">
        <v>12021.75</v>
      </c>
      <c r="M13" s="25">
        <f>G13+L13</f>
        <v>26471.25</v>
      </c>
      <c r="N13" s="25">
        <v>37755.3</v>
      </c>
      <c r="O13" s="79">
        <f>M13+'070201 '!AZ13+'070401'!F12+'070802 та 070804 '!L12+'070802 та 070804 '!O12</f>
        <v>150130.5</v>
      </c>
      <c r="P13" s="79">
        <f>N13+'070201 '!BA13+'070401'!G12+'070802 та 070804 '!M12+'070802 та 070804 '!P12</f>
        <v>252472.61</v>
      </c>
      <c r="Q13" s="43"/>
    </row>
    <row r="14" spans="1:16" ht="15" customHeight="1">
      <c r="A14" s="137" t="s">
        <v>43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85"/>
      <c r="N14" s="64">
        <f>N12+M13-N13</f>
        <v>26471.25</v>
      </c>
      <c r="O14" s="83"/>
      <c r="P14" s="78"/>
    </row>
    <row r="15" spans="1:17" ht="15">
      <c r="A15" s="5" t="s">
        <v>6</v>
      </c>
      <c r="B15" s="5">
        <v>8850</v>
      </c>
      <c r="C15" s="5"/>
      <c r="D15" s="5"/>
      <c r="E15" s="5"/>
      <c r="F15" s="5">
        <v>6</v>
      </c>
      <c r="G15" s="25">
        <v>53.1</v>
      </c>
      <c r="H15" s="5">
        <v>73480</v>
      </c>
      <c r="I15" s="5">
        <v>73551</v>
      </c>
      <c r="J15" s="5">
        <v>71</v>
      </c>
      <c r="K15" s="5">
        <v>3</v>
      </c>
      <c r="L15" s="25">
        <v>654.9</v>
      </c>
      <c r="M15" s="25">
        <f>G15+L15</f>
        <v>708</v>
      </c>
      <c r="N15" s="25">
        <f>26471.25</f>
        <v>26471.25</v>
      </c>
      <c r="O15" s="79">
        <f>M15+'070201 '!AZ15+'070401'!F14+'070802 та 070804 '!L14+'070802 та 070804 '!O14</f>
        <v>3845.5900000000006</v>
      </c>
      <c r="P15" s="79">
        <f>N15+'070201 '!BA15+'070401'!G14+'070802 та 070804 '!M14+'070802 та 070804 '!P14</f>
        <v>175244.13</v>
      </c>
      <c r="Q15" s="43"/>
    </row>
    <row r="16" spans="1:16" ht="15" customHeight="1">
      <c r="A16" s="137" t="s">
        <v>44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65"/>
      <c r="N16" s="64">
        <f>N14+M15-N15</f>
        <v>708</v>
      </c>
      <c r="O16" s="84"/>
      <c r="P16" s="78"/>
    </row>
    <row r="17" spans="1:16" ht="15" customHeight="1">
      <c r="A17" s="46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25">
        <f>G17+L17</f>
        <v>0</v>
      </c>
      <c r="N17" s="30">
        <v>708</v>
      </c>
      <c r="O17" s="79">
        <f>M17+'070201 '!AZ17+'070401'!F16+'070802 та 070804 '!L16+'070802 та 070804 '!O16</f>
        <v>0</v>
      </c>
      <c r="P17" s="79">
        <f>N17+'070201 '!BA17+'070401'!G16+'070802 та 070804 '!M16+'070802 та 070804 '!P16</f>
        <v>3845.59</v>
      </c>
    </row>
    <row r="18" spans="1:16" ht="15" customHeight="1">
      <c r="A18" s="137" t="s">
        <v>45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65"/>
      <c r="N18" s="64">
        <f>N16+M17-N17</f>
        <v>0</v>
      </c>
      <c r="O18" s="30"/>
      <c r="P18" s="78"/>
    </row>
    <row r="19" spans="1:16" ht="15">
      <c r="A19" s="26" t="s">
        <v>7</v>
      </c>
      <c r="B19" s="4">
        <v>9328.8</v>
      </c>
      <c r="C19" s="5">
        <v>259200</v>
      </c>
      <c r="D19" s="5">
        <v>260470</v>
      </c>
      <c r="E19" s="5">
        <v>1270</v>
      </c>
      <c r="F19" s="5">
        <v>16</v>
      </c>
      <c r="G19" s="25">
        <v>11996.84</v>
      </c>
      <c r="H19" s="5">
        <v>73551</v>
      </c>
      <c r="I19" s="5">
        <v>74100</v>
      </c>
      <c r="J19" s="5">
        <v>549</v>
      </c>
      <c r="K19" s="5">
        <v>8</v>
      </c>
      <c r="L19" s="25">
        <v>5196.14</v>
      </c>
      <c r="M19" s="25">
        <f>G19+L19</f>
        <v>17192.98</v>
      </c>
      <c r="N19" s="25">
        <v>0</v>
      </c>
      <c r="O19" s="79">
        <f>M19+'070201 '!AZ19+'070401'!F18+'070802 та 070804 '!L18+'070802 та 070804 '!O18</f>
        <v>46205.54</v>
      </c>
      <c r="P19" s="79">
        <f>N19+'070201 '!BA19+'070401'!G18+'070802 та 070804 '!M18+'070802 та 070804 '!P18</f>
        <v>0</v>
      </c>
    </row>
    <row r="20" spans="1:16" ht="15" customHeight="1">
      <c r="A20" s="137" t="s">
        <v>46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65"/>
      <c r="N20" s="64">
        <f>N18+M19-N19</f>
        <v>17192.98</v>
      </c>
      <c r="O20" s="84"/>
      <c r="P20" s="78"/>
    </row>
    <row r="21" spans="1:16" ht="15">
      <c r="A21" s="4" t="s">
        <v>8</v>
      </c>
      <c r="B21" s="4">
        <v>10003.2</v>
      </c>
      <c r="C21" s="5">
        <v>260470</v>
      </c>
      <c r="D21" s="5">
        <v>262153</v>
      </c>
      <c r="E21" s="5">
        <v>1683</v>
      </c>
      <c r="F21" s="5">
        <v>32</v>
      </c>
      <c r="G21" s="25">
        <v>17155.49</v>
      </c>
      <c r="H21" s="5">
        <v>74100</v>
      </c>
      <c r="I21" s="5">
        <v>75480</v>
      </c>
      <c r="J21" s="5">
        <v>1394</v>
      </c>
      <c r="K21" s="5">
        <v>15</v>
      </c>
      <c r="L21" s="25">
        <v>14094.51</v>
      </c>
      <c r="M21" s="25">
        <f>G21+L21</f>
        <v>31250</v>
      </c>
      <c r="N21" s="25">
        <v>17192.98</v>
      </c>
      <c r="O21" s="79">
        <f>M21+'070201 '!AZ21+'070401'!F20+'070802 та 070804 '!L20+'070802 та 070804 '!O20</f>
        <v>160651.39</v>
      </c>
      <c r="P21" s="79">
        <f>N21+'070201 '!BA21+'070401'!G20+'070802 та 070804 '!M20+'070802 та 070804 '!P20</f>
        <v>46205.54</v>
      </c>
    </row>
    <row r="22" spans="1:16" ht="15" customHeight="1">
      <c r="A22" s="137" t="s">
        <v>47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65"/>
      <c r="N22" s="64">
        <f>N20+M21-N21</f>
        <v>31249.999999999996</v>
      </c>
      <c r="O22" s="84"/>
      <c r="P22" s="78"/>
    </row>
    <row r="23" spans="1:16" ht="15">
      <c r="A23" s="4" t="s">
        <v>9</v>
      </c>
      <c r="B23" s="4">
        <v>10228.8</v>
      </c>
      <c r="C23" s="5">
        <v>262153</v>
      </c>
      <c r="D23" s="5">
        <v>264280</v>
      </c>
      <c r="E23" s="5">
        <v>2127</v>
      </c>
      <c r="F23" s="5">
        <v>32</v>
      </c>
      <c r="G23" s="25">
        <v>22083.97</v>
      </c>
      <c r="H23" s="5">
        <v>75480</v>
      </c>
      <c r="I23" s="5">
        <v>76890</v>
      </c>
      <c r="J23" s="5">
        <v>1438</v>
      </c>
      <c r="K23" s="5">
        <v>16</v>
      </c>
      <c r="L23" s="25">
        <v>14872.68</v>
      </c>
      <c r="M23" s="25">
        <f>G23+L23</f>
        <v>36956.65</v>
      </c>
      <c r="N23" s="25">
        <f>13684.27+10000+7565.73+33755.04</f>
        <v>65005.04</v>
      </c>
      <c r="O23" s="79">
        <f>M23+'070201 '!AZ23+'070401'!F22+'070802 та 070804 '!L22+'070802 та 070804 '!O22</f>
        <v>213873.98</v>
      </c>
      <c r="P23" s="79">
        <f>N23+'070201 '!BA23+'070401'!G22+'070802 та 070804 '!M22+'070802 та 070804 '!P22</f>
        <v>301225.79</v>
      </c>
    </row>
    <row r="24" spans="1:16" ht="15">
      <c r="A24" s="135" t="s">
        <v>69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66"/>
      <c r="N24" s="64">
        <f>N22+M23-N23</f>
        <v>3201.6099999999933</v>
      </c>
      <c r="O24" s="84"/>
      <c r="P24" s="78"/>
    </row>
    <row r="25" spans="1:17" ht="14.25">
      <c r="A25" s="24" t="s">
        <v>23</v>
      </c>
      <c r="B25" s="24"/>
      <c r="C25" s="24"/>
      <c r="D25" s="24"/>
      <c r="E25" s="24">
        <f>E9+E11+E13+E15+E19+E21+E23</f>
        <v>12388</v>
      </c>
      <c r="F25" s="24">
        <f>F9+F11+F13+F15+F19+F21+F23</f>
        <v>148</v>
      </c>
      <c r="G25" s="62">
        <f>G9+G11+G13+G15+G19+G21+G23</f>
        <v>120753.23000000001</v>
      </c>
      <c r="H25" s="24"/>
      <c r="I25" s="24"/>
      <c r="J25" s="24">
        <f>J9+J11+J13+J15+J19+J21+J23</f>
        <v>7449</v>
      </c>
      <c r="K25" s="24">
        <f>K9+K11+K13+K15+K19+K21+K23</f>
        <v>72</v>
      </c>
      <c r="L25" s="62">
        <f>L9+L11+L13+L15+L19+L21+L23</f>
        <v>73281.55</v>
      </c>
      <c r="M25" s="62">
        <f>M9+M11+M13+M15+M17+M19+M21+M23</f>
        <v>194034.78</v>
      </c>
      <c r="N25" s="62">
        <f>N9+N11+N13+N15+N17+N19+N21+N23</f>
        <v>209374.43000000002</v>
      </c>
      <c r="O25" s="81">
        <f>O9+O11+O13+O15+O17+O19+O21+O23</f>
        <v>1137839.6600000001</v>
      </c>
      <c r="P25" s="81">
        <f>P9+P11+P13+P15+P17+P19+P21+P23</f>
        <v>1064540.08</v>
      </c>
      <c r="Q25" s="43"/>
    </row>
    <row r="26" ht="15">
      <c r="M26" s="27"/>
    </row>
    <row r="27" spans="1:17" ht="15">
      <c r="A27" s="82">
        <f>E25+F25+J25+K25</f>
        <v>20057</v>
      </c>
      <c r="B27" s="82" t="s">
        <v>19</v>
      </c>
      <c r="C27" s="27"/>
      <c r="G27" s="27"/>
      <c r="H27" s="27"/>
      <c r="I27" s="27"/>
      <c r="J27" s="27"/>
      <c r="L27" s="27"/>
      <c r="M27" s="151" t="s">
        <v>82</v>
      </c>
      <c r="N27" s="151"/>
      <c r="O27" s="151"/>
      <c r="P27" s="95">
        <v>0</v>
      </c>
      <c r="Q27" s="87"/>
    </row>
    <row r="28" spans="13:16" ht="15">
      <c r="M28" s="27"/>
      <c r="P28" s="27"/>
    </row>
    <row r="29" spans="12:16" ht="15">
      <c r="L29" s="35"/>
      <c r="M29" s="150" t="s">
        <v>83</v>
      </c>
      <c r="N29" s="150"/>
      <c r="O29" s="150"/>
      <c r="P29" s="118">
        <f>O25-P25</f>
        <v>73299.58000000007</v>
      </c>
    </row>
    <row r="30" ht="15">
      <c r="O30" s="27"/>
    </row>
    <row r="31" ht="15">
      <c r="P31" s="27"/>
    </row>
    <row r="32" spans="15:16" ht="15">
      <c r="O32" s="27"/>
      <c r="P32" s="27"/>
    </row>
    <row r="33" ht="15">
      <c r="P33" s="27"/>
    </row>
  </sheetData>
  <sheetProtection/>
  <mergeCells count="29">
    <mergeCell ref="A18:L18"/>
    <mergeCell ref="A16:L16"/>
    <mergeCell ref="M29:O29"/>
    <mergeCell ref="A22:L22"/>
    <mergeCell ref="M27:O27"/>
    <mergeCell ref="C5:G5"/>
    <mergeCell ref="C6:D6"/>
    <mergeCell ref="L6:L7"/>
    <mergeCell ref="J6:J7"/>
    <mergeCell ref="A10:L10"/>
    <mergeCell ref="O3:P3"/>
    <mergeCell ref="M8:N8"/>
    <mergeCell ref="A2:N3"/>
    <mergeCell ref="A5:A7"/>
    <mergeCell ref="E6:E7"/>
    <mergeCell ref="G6:G7"/>
    <mergeCell ref="H6:I6"/>
    <mergeCell ref="K6:K7"/>
    <mergeCell ref="H5:L5"/>
    <mergeCell ref="P5:P7"/>
    <mergeCell ref="O5:O7"/>
    <mergeCell ref="A24:L24"/>
    <mergeCell ref="A8:L8"/>
    <mergeCell ref="A12:L12"/>
    <mergeCell ref="N5:N7"/>
    <mergeCell ref="M5:M7"/>
    <mergeCell ref="F6:F7"/>
    <mergeCell ref="A20:L20"/>
    <mergeCell ref="A14:L14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2" ySplit="7" topLeftCell="AN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Z27" sqref="AZ27"/>
    </sheetView>
  </sheetViews>
  <sheetFormatPr defaultColWidth="9.140625" defaultRowHeight="12.75"/>
  <cols>
    <col min="1" max="1" width="12.28125" style="15" customWidth="1"/>
    <col min="2" max="2" width="9.140625" style="15" customWidth="1"/>
    <col min="3" max="4" width="8.421875" style="15" customWidth="1"/>
    <col min="5" max="5" width="7.28125" style="15" customWidth="1"/>
    <col min="6" max="6" width="9.57421875" style="15" customWidth="1"/>
    <col min="7" max="7" width="8.140625" style="15" customWidth="1"/>
    <col min="8" max="8" width="7.57421875" style="15" customWidth="1"/>
    <col min="9" max="10" width="8.140625" style="15" customWidth="1"/>
    <col min="11" max="11" width="9.8515625" style="15" customWidth="1"/>
    <col min="12" max="12" width="10.421875" style="15" customWidth="1"/>
    <col min="13" max="14" width="9.7109375" style="15" customWidth="1"/>
    <col min="15" max="16" width="7.57421875" style="15" customWidth="1"/>
    <col min="17" max="17" width="10.421875" style="15" customWidth="1"/>
    <col min="18" max="18" width="8.7109375" style="15" customWidth="1"/>
    <col min="19" max="19" width="8.421875" style="15" customWidth="1"/>
    <col min="20" max="20" width="7.421875" style="15" customWidth="1"/>
    <col min="21" max="21" width="9.421875" style="15" customWidth="1"/>
    <col min="22" max="22" width="9.140625" style="15" customWidth="1"/>
    <col min="23" max="23" width="8.00390625" style="15" customWidth="1"/>
    <col min="24" max="24" width="7.421875" style="15" customWidth="1"/>
    <col min="25" max="25" width="9.7109375" style="15" customWidth="1"/>
    <col min="26" max="26" width="9.00390625" style="15" customWidth="1"/>
    <col min="27" max="27" width="8.28125" style="15" customWidth="1"/>
    <col min="28" max="28" width="7.28125" style="15" customWidth="1"/>
    <col min="29" max="29" width="11.00390625" style="15" customWidth="1"/>
    <col min="30" max="30" width="6.7109375" style="15" customWidth="1"/>
    <col min="31" max="31" width="10.421875" style="15" customWidth="1"/>
    <col min="32" max="32" width="8.7109375" style="15" customWidth="1"/>
    <col min="33" max="33" width="9.140625" style="15" customWidth="1"/>
    <col min="34" max="34" width="7.421875" style="15" customWidth="1"/>
    <col min="35" max="35" width="10.57421875" style="15" customWidth="1"/>
    <col min="36" max="36" width="8.00390625" style="15" customWidth="1"/>
    <col min="37" max="37" width="9.7109375" style="15" customWidth="1"/>
    <col min="38" max="38" width="7.7109375" style="15" customWidth="1"/>
    <col min="39" max="39" width="9.57421875" style="15" customWidth="1"/>
    <col min="40" max="40" width="7.00390625" style="15" customWidth="1"/>
    <col min="41" max="41" width="10.8515625" style="15" customWidth="1"/>
    <col min="42" max="42" width="8.57421875" style="15" customWidth="1"/>
    <col min="43" max="43" width="8.421875" style="15" customWidth="1"/>
    <col min="44" max="45" width="8.140625" style="15" customWidth="1"/>
    <col min="46" max="46" width="9.421875" style="15" customWidth="1"/>
    <col min="47" max="47" width="8.28125" style="15" customWidth="1"/>
    <col min="48" max="48" width="7.7109375" style="15" customWidth="1"/>
    <col min="49" max="50" width="8.140625" style="15" customWidth="1"/>
    <col min="51" max="51" width="9.7109375" style="15" customWidth="1"/>
    <col min="52" max="52" width="14.421875" style="15" customWidth="1"/>
    <col min="53" max="53" width="13.57421875" style="15" customWidth="1"/>
    <col min="54" max="54" width="9.140625" style="15" customWidth="1"/>
    <col min="57" max="57" width="10.7109375" style="0" bestFit="1" customWidth="1"/>
  </cols>
  <sheetData>
    <row r="1" spans="1:63" ht="37.5" customHeight="1">
      <c r="A1" s="175" t="s">
        <v>48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</row>
    <row r="2" spans="1:54" ht="15" customHeight="1">
      <c r="A2" s="29"/>
      <c r="B2" s="29"/>
      <c r="C2" s="29"/>
      <c r="D2" s="29"/>
      <c r="E2" s="2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6:53" ht="18.75">
      <c r="F3" s="76"/>
      <c r="G3" s="76"/>
      <c r="Q3" s="76"/>
      <c r="AZ3" s="129" t="s">
        <v>39</v>
      </c>
      <c r="BA3" s="129"/>
    </row>
    <row r="5" spans="1:53" ht="15" customHeight="1">
      <c r="A5" s="125" t="s">
        <v>0</v>
      </c>
      <c r="B5" s="24"/>
      <c r="C5" s="148" t="s">
        <v>34</v>
      </c>
      <c r="D5" s="149"/>
      <c r="E5" s="149"/>
      <c r="F5" s="149"/>
      <c r="G5" s="170" t="s">
        <v>72</v>
      </c>
      <c r="H5" s="170"/>
      <c r="I5" s="170"/>
      <c r="J5" s="170"/>
      <c r="K5" s="170"/>
      <c r="L5" s="167" t="s">
        <v>71</v>
      </c>
      <c r="M5" s="148" t="s">
        <v>20</v>
      </c>
      <c r="N5" s="149"/>
      <c r="O5" s="149"/>
      <c r="P5" s="149"/>
      <c r="Q5" s="149"/>
      <c r="R5" s="148" t="s">
        <v>15</v>
      </c>
      <c r="S5" s="149"/>
      <c r="T5" s="149"/>
      <c r="U5" s="149"/>
      <c r="V5" s="148" t="s">
        <v>29</v>
      </c>
      <c r="W5" s="149"/>
      <c r="X5" s="149"/>
      <c r="Y5" s="149"/>
      <c r="Z5" s="160" t="s">
        <v>21</v>
      </c>
      <c r="AA5" s="161"/>
      <c r="AB5" s="161"/>
      <c r="AC5" s="162"/>
      <c r="AD5" s="127" t="s">
        <v>81</v>
      </c>
      <c r="AE5" s="171" t="s">
        <v>26</v>
      </c>
      <c r="AF5" s="148" t="s">
        <v>16</v>
      </c>
      <c r="AG5" s="149"/>
      <c r="AH5" s="149"/>
      <c r="AI5" s="149"/>
      <c r="AJ5" s="160" t="s">
        <v>17</v>
      </c>
      <c r="AK5" s="161"/>
      <c r="AL5" s="161"/>
      <c r="AM5" s="162"/>
      <c r="AN5" s="127" t="s">
        <v>81</v>
      </c>
      <c r="AO5" s="171" t="s">
        <v>27</v>
      </c>
      <c r="AP5" s="148" t="s">
        <v>35</v>
      </c>
      <c r="AQ5" s="149"/>
      <c r="AR5" s="149"/>
      <c r="AS5" s="149"/>
      <c r="AT5" s="149"/>
      <c r="AU5" s="148" t="s">
        <v>36</v>
      </c>
      <c r="AV5" s="149"/>
      <c r="AW5" s="149"/>
      <c r="AX5" s="149"/>
      <c r="AY5" s="149"/>
      <c r="AZ5" s="177" t="s">
        <v>28</v>
      </c>
      <c r="BA5" s="176" t="s">
        <v>18</v>
      </c>
    </row>
    <row r="6" spans="1:53" ht="12.75" customHeight="1">
      <c r="A6" s="121"/>
      <c r="B6" s="5"/>
      <c r="C6" s="146" t="s">
        <v>10</v>
      </c>
      <c r="D6" s="147"/>
      <c r="E6" s="142" t="s">
        <v>78</v>
      </c>
      <c r="F6" s="125" t="s">
        <v>2</v>
      </c>
      <c r="G6" s="146" t="s">
        <v>10</v>
      </c>
      <c r="H6" s="147"/>
      <c r="I6" s="142" t="s">
        <v>78</v>
      </c>
      <c r="J6" s="127" t="s">
        <v>81</v>
      </c>
      <c r="K6" s="125" t="s">
        <v>2</v>
      </c>
      <c r="L6" s="168"/>
      <c r="M6" s="146" t="s">
        <v>10</v>
      </c>
      <c r="N6" s="147"/>
      <c r="O6" s="125" t="s">
        <v>1</v>
      </c>
      <c r="P6" s="127" t="s">
        <v>81</v>
      </c>
      <c r="Q6" s="144" t="s">
        <v>80</v>
      </c>
      <c r="R6" s="146" t="s">
        <v>10</v>
      </c>
      <c r="S6" s="147"/>
      <c r="T6" s="152" t="s">
        <v>1</v>
      </c>
      <c r="U6" s="152" t="s">
        <v>2</v>
      </c>
      <c r="V6" s="154" t="s">
        <v>10</v>
      </c>
      <c r="W6" s="155"/>
      <c r="X6" s="152" t="s">
        <v>1</v>
      </c>
      <c r="Y6" s="152" t="s">
        <v>2</v>
      </c>
      <c r="Z6" s="154" t="s">
        <v>10</v>
      </c>
      <c r="AA6" s="155"/>
      <c r="AB6" s="152" t="s">
        <v>1</v>
      </c>
      <c r="AC6" s="125" t="s">
        <v>2</v>
      </c>
      <c r="AD6" s="163"/>
      <c r="AE6" s="172"/>
      <c r="AF6" s="146" t="s">
        <v>10</v>
      </c>
      <c r="AG6" s="147"/>
      <c r="AH6" s="125" t="s">
        <v>1</v>
      </c>
      <c r="AI6" s="125" t="s">
        <v>2</v>
      </c>
      <c r="AJ6" s="146" t="s">
        <v>10</v>
      </c>
      <c r="AK6" s="147"/>
      <c r="AL6" s="125" t="s">
        <v>1</v>
      </c>
      <c r="AM6" s="158" t="s">
        <v>2</v>
      </c>
      <c r="AN6" s="163"/>
      <c r="AO6" s="172"/>
      <c r="AP6" s="146" t="s">
        <v>10</v>
      </c>
      <c r="AQ6" s="147"/>
      <c r="AR6" s="125" t="s">
        <v>1</v>
      </c>
      <c r="AS6" s="127" t="s">
        <v>81</v>
      </c>
      <c r="AT6" s="144" t="s">
        <v>80</v>
      </c>
      <c r="AU6" s="146" t="s">
        <v>10</v>
      </c>
      <c r="AV6" s="147"/>
      <c r="AW6" s="125" t="s">
        <v>1</v>
      </c>
      <c r="AX6" s="127" t="s">
        <v>81</v>
      </c>
      <c r="AY6" s="144" t="s">
        <v>80</v>
      </c>
      <c r="AZ6" s="121"/>
      <c r="BA6" s="121"/>
    </row>
    <row r="7" spans="1:54" s="33" customFormat="1" ht="30">
      <c r="A7" s="121"/>
      <c r="B7" s="104" t="s">
        <v>74</v>
      </c>
      <c r="C7" s="42" t="s">
        <v>11</v>
      </c>
      <c r="D7" s="42" t="s">
        <v>12</v>
      </c>
      <c r="E7" s="143"/>
      <c r="F7" s="121"/>
      <c r="G7" s="42" t="s">
        <v>11</v>
      </c>
      <c r="H7" s="42" t="s">
        <v>12</v>
      </c>
      <c r="I7" s="143"/>
      <c r="J7" s="128"/>
      <c r="K7" s="121"/>
      <c r="L7" s="169"/>
      <c r="M7" s="42" t="s">
        <v>11</v>
      </c>
      <c r="N7" s="42" t="s">
        <v>12</v>
      </c>
      <c r="O7" s="121"/>
      <c r="P7" s="128"/>
      <c r="Q7" s="145"/>
      <c r="R7" s="42" t="s">
        <v>11</v>
      </c>
      <c r="S7" s="42" t="s">
        <v>12</v>
      </c>
      <c r="T7" s="153"/>
      <c r="U7" s="153"/>
      <c r="V7" s="100" t="s">
        <v>11</v>
      </c>
      <c r="W7" s="100" t="s">
        <v>12</v>
      </c>
      <c r="X7" s="153"/>
      <c r="Y7" s="153"/>
      <c r="Z7" s="100" t="s">
        <v>11</v>
      </c>
      <c r="AA7" s="100" t="s">
        <v>12</v>
      </c>
      <c r="AB7" s="153"/>
      <c r="AC7" s="121"/>
      <c r="AD7" s="128"/>
      <c r="AE7" s="172"/>
      <c r="AF7" s="42" t="s">
        <v>11</v>
      </c>
      <c r="AG7" s="42" t="s">
        <v>12</v>
      </c>
      <c r="AH7" s="121"/>
      <c r="AI7" s="121"/>
      <c r="AJ7" s="42" t="s">
        <v>11</v>
      </c>
      <c r="AK7" s="42" t="s">
        <v>12</v>
      </c>
      <c r="AL7" s="121"/>
      <c r="AM7" s="159"/>
      <c r="AN7" s="128"/>
      <c r="AO7" s="172"/>
      <c r="AP7" s="42" t="s">
        <v>11</v>
      </c>
      <c r="AQ7" s="42" t="s">
        <v>12</v>
      </c>
      <c r="AR7" s="121"/>
      <c r="AS7" s="128"/>
      <c r="AT7" s="145"/>
      <c r="AU7" s="42" t="s">
        <v>11</v>
      </c>
      <c r="AV7" s="42" t="s">
        <v>12</v>
      </c>
      <c r="AW7" s="121"/>
      <c r="AX7" s="128"/>
      <c r="AY7" s="145"/>
      <c r="AZ7" s="121"/>
      <c r="BA7" s="121"/>
      <c r="BB7" s="32"/>
    </row>
    <row r="8" spans="1:54" s="33" customFormat="1" ht="15.75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57"/>
      <c r="O8" s="137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57"/>
      <c r="AA8" s="137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57"/>
      <c r="AM8" s="137" t="s">
        <v>30</v>
      </c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57"/>
      <c r="AZ8" s="156">
        <v>-21367.51</v>
      </c>
      <c r="BA8" s="123"/>
      <c r="BB8" s="32"/>
    </row>
    <row r="9" spans="1:54" ht="33.75" customHeight="1">
      <c r="A9" s="5" t="s">
        <v>3</v>
      </c>
      <c r="B9" s="5">
        <f>'070101'!B9</f>
        <v>8805.28</v>
      </c>
      <c r="C9" s="7">
        <v>57973</v>
      </c>
      <c r="D9" s="7">
        <v>59690</v>
      </c>
      <c r="E9" s="7">
        <v>1734</v>
      </c>
      <c r="F9" s="8">
        <v>15268.36</v>
      </c>
      <c r="G9" s="101">
        <v>62835</v>
      </c>
      <c r="H9" s="102">
        <v>64350</v>
      </c>
      <c r="I9" s="102">
        <v>1530</v>
      </c>
      <c r="J9" s="102">
        <v>478</v>
      </c>
      <c r="K9" s="31">
        <f>13472.08+4208.92</f>
        <v>17681</v>
      </c>
      <c r="L9" s="106">
        <f>F9+K9</f>
        <v>32949.36</v>
      </c>
      <c r="M9" s="5">
        <v>237280.5</v>
      </c>
      <c r="N9" s="7">
        <v>244442.8</v>
      </c>
      <c r="O9" s="7">
        <v>7327</v>
      </c>
      <c r="P9" s="7">
        <v>0</v>
      </c>
      <c r="Q9" s="7">
        <v>64516.29</v>
      </c>
      <c r="R9" s="7">
        <v>137838</v>
      </c>
      <c r="S9" s="7">
        <v>140173</v>
      </c>
      <c r="T9" s="7">
        <v>2382</v>
      </c>
      <c r="U9" s="8">
        <v>20974.18</v>
      </c>
      <c r="V9" s="7">
        <v>4747</v>
      </c>
      <c r="W9" s="7">
        <v>5714</v>
      </c>
      <c r="X9" s="7">
        <v>996</v>
      </c>
      <c r="Y9" s="9">
        <v>8770.06</v>
      </c>
      <c r="Z9" s="5">
        <v>10213.6</v>
      </c>
      <c r="AA9" s="5">
        <v>11953.1</v>
      </c>
      <c r="AB9" s="5">
        <v>3890</v>
      </c>
      <c r="AC9" s="9">
        <f>34252.54+572.34</f>
        <v>34824.88</v>
      </c>
      <c r="AD9" s="108">
        <v>65</v>
      </c>
      <c r="AE9" s="107">
        <f>U9+Y9+AC9</f>
        <v>64569.119999999995</v>
      </c>
      <c r="AF9" s="5">
        <v>17636</v>
      </c>
      <c r="AG9" s="7">
        <v>21358</v>
      </c>
      <c r="AH9" s="7">
        <v>3796</v>
      </c>
      <c r="AI9" s="7">
        <f>33424.84+4226.53</f>
        <v>37651.369999999995</v>
      </c>
      <c r="AJ9" s="5">
        <v>87959</v>
      </c>
      <c r="AK9" s="5">
        <v>87959</v>
      </c>
      <c r="AL9" s="5">
        <v>0</v>
      </c>
      <c r="AM9" s="9">
        <v>0</v>
      </c>
      <c r="AN9" s="108">
        <v>480</v>
      </c>
      <c r="AO9" s="75">
        <f>AI9+AM9</f>
        <v>37651.369999999995</v>
      </c>
      <c r="AP9" s="5">
        <v>25208</v>
      </c>
      <c r="AQ9" s="7">
        <v>25810</v>
      </c>
      <c r="AR9" s="7">
        <v>614</v>
      </c>
      <c r="AS9" s="7">
        <v>59</v>
      </c>
      <c r="AT9" s="8">
        <f>5406.44+519.51</f>
        <v>5925.95</v>
      </c>
      <c r="AU9" s="5">
        <v>24100</v>
      </c>
      <c r="AV9" s="7">
        <v>24600</v>
      </c>
      <c r="AW9" s="7">
        <v>515</v>
      </c>
      <c r="AX9" s="7">
        <v>0</v>
      </c>
      <c r="AY9" s="107">
        <v>4534.72</v>
      </c>
      <c r="AZ9" s="25">
        <f>L9+Q9++AE9+AO9+AT9+AY9</f>
        <v>210146.81</v>
      </c>
      <c r="BA9" s="25">
        <v>0</v>
      </c>
      <c r="BB9" s="82"/>
    </row>
    <row r="10" spans="1:53" ht="15" customHeight="1">
      <c r="A10" s="164" t="s">
        <v>49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65"/>
      <c r="BA10" s="64">
        <f>AZ8+AZ9-BA9</f>
        <v>188779.3</v>
      </c>
    </row>
    <row r="11" spans="1:53" ht="15">
      <c r="A11" s="5" t="s">
        <v>4</v>
      </c>
      <c r="B11" s="5">
        <f>'070101'!B11</f>
        <v>10152.004</v>
      </c>
      <c r="C11" s="7">
        <v>59690</v>
      </c>
      <c r="D11" s="7">
        <v>62850</v>
      </c>
      <c r="E11" s="7">
        <v>3192</v>
      </c>
      <c r="F11" s="8">
        <v>32405.2</v>
      </c>
      <c r="G11" s="101">
        <v>64350</v>
      </c>
      <c r="H11" s="12">
        <v>65250</v>
      </c>
      <c r="I11" s="12">
        <v>909</v>
      </c>
      <c r="J11" s="12">
        <v>24</v>
      </c>
      <c r="K11" s="12">
        <v>9471.82</v>
      </c>
      <c r="L11" s="106">
        <f>F11+K11</f>
        <v>41877.020000000004</v>
      </c>
      <c r="M11" s="7">
        <v>244442.8</v>
      </c>
      <c r="N11" s="7">
        <v>250195.5</v>
      </c>
      <c r="O11" s="7">
        <v>5839</v>
      </c>
      <c r="P11" s="7">
        <v>435</v>
      </c>
      <c r="Q11" s="8">
        <v>63693.67</v>
      </c>
      <c r="R11" s="7">
        <v>140173</v>
      </c>
      <c r="S11" s="7">
        <v>141960</v>
      </c>
      <c r="T11" s="7">
        <v>1823</v>
      </c>
      <c r="U11" s="7">
        <v>18791.36</v>
      </c>
      <c r="V11" s="5">
        <v>5714</v>
      </c>
      <c r="W11" s="5">
        <v>6610</v>
      </c>
      <c r="X11" s="5">
        <v>923</v>
      </c>
      <c r="Y11" s="5">
        <v>9512.43</v>
      </c>
      <c r="Z11" s="5">
        <v>11953.1</v>
      </c>
      <c r="AA11" s="5">
        <v>13912</v>
      </c>
      <c r="AB11" s="5">
        <v>4376</v>
      </c>
      <c r="AC11" s="9">
        <v>44435.32</v>
      </c>
      <c r="AD11" s="108">
        <f>14+28+1</f>
        <v>43</v>
      </c>
      <c r="AE11" s="107">
        <f>U11+Y11+AC11</f>
        <v>72739.11</v>
      </c>
      <c r="AF11" s="7">
        <v>21358</v>
      </c>
      <c r="AG11" s="5">
        <v>24113</v>
      </c>
      <c r="AH11" s="12">
        <v>2810</v>
      </c>
      <c r="AI11" s="5">
        <v>32912.8</v>
      </c>
      <c r="AJ11" s="5">
        <v>87959</v>
      </c>
      <c r="AK11" s="5">
        <v>88074</v>
      </c>
      <c r="AL11" s="5">
        <v>117</v>
      </c>
      <c r="AM11" s="9">
        <v>1187.78</v>
      </c>
      <c r="AN11" s="108">
        <v>432</v>
      </c>
      <c r="AO11" s="75">
        <f>AI11+AM11</f>
        <v>34100.58</v>
      </c>
      <c r="AP11" s="7">
        <v>25810</v>
      </c>
      <c r="AQ11" s="7">
        <v>26520</v>
      </c>
      <c r="AR11" s="12">
        <v>724</v>
      </c>
      <c r="AS11" s="12">
        <v>14</v>
      </c>
      <c r="AT11" s="8">
        <v>7492.18</v>
      </c>
      <c r="AU11" s="7">
        <v>24600</v>
      </c>
      <c r="AV11" s="7">
        <v>25200</v>
      </c>
      <c r="AW11" s="7">
        <v>618</v>
      </c>
      <c r="AX11" s="7">
        <f>14</f>
        <v>14</v>
      </c>
      <c r="AY11" s="116">
        <v>6416.07</v>
      </c>
      <c r="AZ11" s="25">
        <f>L11+Q11++AE11+AO11+AT11+AY11</f>
        <v>226318.63</v>
      </c>
      <c r="BA11" s="25">
        <v>188779.3</v>
      </c>
    </row>
    <row r="12" spans="1:53" ht="15" customHeight="1">
      <c r="A12" s="164" t="s">
        <v>50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65"/>
      <c r="BA12" s="64">
        <f>BA10+AZ11-BA11</f>
        <v>226318.63</v>
      </c>
    </row>
    <row r="13" spans="1:57" ht="15">
      <c r="A13" s="5" t="s">
        <v>5</v>
      </c>
      <c r="B13" s="5">
        <v>9750</v>
      </c>
      <c r="C13" s="7">
        <v>62850</v>
      </c>
      <c r="D13" s="7">
        <v>63280</v>
      </c>
      <c r="E13" s="12">
        <v>430</v>
      </c>
      <c r="F13" s="8">
        <v>4192.5</v>
      </c>
      <c r="G13" s="101">
        <v>65250</v>
      </c>
      <c r="H13" s="7">
        <v>66770</v>
      </c>
      <c r="I13" s="7">
        <v>1520</v>
      </c>
      <c r="J13" s="7">
        <v>0</v>
      </c>
      <c r="K13" s="7">
        <v>14820</v>
      </c>
      <c r="L13" s="106">
        <f>F13+K13</f>
        <v>19012.5</v>
      </c>
      <c r="M13" s="7">
        <v>250195.5</v>
      </c>
      <c r="N13" s="7">
        <v>253781.5</v>
      </c>
      <c r="O13" s="12">
        <v>3595</v>
      </c>
      <c r="P13" s="12">
        <v>482</v>
      </c>
      <c r="Q13" s="7">
        <v>39750.75</v>
      </c>
      <c r="R13" s="5">
        <v>141960</v>
      </c>
      <c r="S13" s="5">
        <v>142552</v>
      </c>
      <c r="T13" s="12">
        <v>598</v>
      </c>
      <c r="U13" s="5">
        <v>6132.75</v>
      </c>
      <c r="V13" s="5">
        <v>6610</v>
      </c>
      <c r="W13" s="5">
        <v>7062</v>
      </c>
      <c r="X13" s="5">
        <v>461</v>
      </c>
      <c r="Y13" s="5">
        <v>4641</v>
      </c>
      <c r="Z13" s="7">
        <v>13912</v>
      </c>
      <c r="AA13" s="7">
        <v>14915.5</v>
      </c>
      <c r="AB13" s="5">
        <v>1998</v>
      </c>
      <c r="AC13" s="5">
        <v>19490.25</v>
      </c>
      <c r="AD13" s="5">
        <f>31+15+1</f>
        <v>47</v>
      </c>
      <c r="AE13" s="107">
        <f>U13+Y13+AC13</f>
        <v>30264</v>
      </c>
      <c r="AF13" s="5">
        <v>24113</v>
      </c>
      <c r="AG13" s="5">
        <v>25629</v>
      </c>
      <c r="AH13" s="12">
        <v>1531</v>
      </c>
      <c r="AI13" s="5">
        <v>19587.75</v>
      </c>
      <c r="AJ13" s="5">
        <v>88074</v>
      </c>
      <c r="AK13" s="5">
        <v>88085</v>
      </c>
      <c r="AL13" s="5">
        <v>11</v>
      </c>
      <c r="AM13" s="9">
        <v>107.25</v>
      </c>
      <c r="AN13" s="108">
        <f>478</f>
        <v>478</v>
      </c>
      <c r="AO13" s="75">
        <f>AI13+AM13</f>
        <v>19695</v>
      </c>
      <c r="AP13" s="5">
        <v>26520</v>
      </c>
      <c r="AQ13" s="5">
        <v>26850</v>
      </c>
      <c r="AR13" s="5">
        <v>333</v>
      </c>
      <c r="AS13" s="5">
        <v>16</v>
      </c>
      <c r="AT13" s="9">
        <v>3402.75</v>
      </c>
      <c r="AU13" s="5">
        <v>25200</v>
      </c>
      <c r="AV13" s="5">
        <v>25650</v>
      </c>
      <c r="AW13" s="12">
        <v>459</v>
      </c>
      <c r="AX13" s="12">
        <v>16</v>
      </c>
      <c r="AY13" s="5">
        <v>4631.25</v>
      </c>
      <c r="AZ13" s="25">
        <f>L13+Q13++AE13+AO13+AT13+AY13</f>
        <v>116756.25</v>
      </c>
      <c r="BA13" s="25">
        <f>180105+21100</f>
        <v>201205</v>
      </c>
      <c r="BE13" s="43"/>
    </row>
    <row r="14" spans="1:57" ht="15" customHeight="1">
      <c r="A14" s="164" t="s">
        <v>51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65"/>
      <c r="BA14" s="64">
        <f>BA12+AZ13-BA13</f>
        <v>141869.88</v>
      </c>
      <c r="BE14" s="43"/>
    </row>
    <row r="15" spans="1:53" ht="15">
      <c r="A15" s="5" t="s">
        <v>6</v>
      </c>
      <c r="B15" s="5">
        <v>8850</v>
      </c>
      <c r="C15" s="5"/>
      <c r="D15" s="5"/>
      <c r="E15" s="12"/>
      <c r="F15" s="9"/>
      <c r="G15" s="108">
        <v>66770</v>
      </c>
      <c r="H15" s="5">
        <v>66781</v>
      </c>
      <c r="I15" s="5">
        <v>11</v>
      </c>
      <c r="J15" s="5"/>
      <c r="K15" s="5">
        <v>97.35</v>
      </c>
      <c r="L15" s="106">
        <f>F15+K15</f>
        <v>97.35</v>
      </c>
      <c r="M15" s="7"/>
      <c r="N15" s="7"/>
      <c r="O15" s="46">
        <v>0</v>
      </c>
      <c r="P15" s="46">
        <v>155</v>
      </c>
      <c r="Q15" s="8">
        <v>1371.75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12"/>
      <c r="AC15" s="9">
        <f>53.1+26.55</f>
        <v>79.65</v>
      </c>
      <c r="AD15" s="108">
        <f>6+3</f>
        <v>9</v>
      </c>
      <c r="AE15" s="107">
        <f>U15+Y15+AC15</f>
        <v>79.65</v>
      </c>
      <c r="AF15" s="5">
        <v>25629</v>
      </c>
      <c r="AG15" s="5">
        <v>25653</v>
      </c>
      <c r="AH15" s="12">
        <v>24</v>
      </c>
      <c r="AI15" s="9">
        <v>1362.9</v>
      </c>
      <c r="AJ15" s="5">
        <v>88085</v>
      </c>
      <c r="AK15" s="5">
        <v>88099</v>
      </c>
      <c r="AL15" s="5">
        <v>14</v>
      </c>
      <c r="AM15" s="9">
        <v>123.9</v>
      </c>
      <c r="AN15" s="108">
        <v>130</v>
      </c>
      <c r="AO15" s="75">
        <f>AI15+AM15</f>
        <v>1486.8000000000002</v>
      </c>
      <c r="AP15" s="5"/>
      <c r="AQ15" s="5"/>
      <c r="AR15" s="5"/>
      <c r="AS15" s="5">
        <v>3</v>
      </c>
      <c r="AT15" s="9">
        <v>26.55</v>
      </c>
      <c r="AU15" s="5"/>
      <c r="AV15" s="5"/>
      <c r="AW15" s="12"/>
      <c r="AX15" s="12">
        <v>3</v>
      </c>
      <c r="AY15" s="9">
        <v>26.55</v>
      </c>
      <c r="AZ15" s="25">
        <f>F15+L15+Q15+AE15+AO15+AT15+AY15</f>
        <v>3088.6500000000005</v>
      </c>
      <c r="BA15" s="25">
        <f>25113.63+116756.25</f>
        <v>141869.88</v>
      </c>
    </row>
    <row r="16" spans="1:53" ht="15" customHeight="1">
      <c r="A16" s="164" t="s">
        <v>52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65"/>
      <c r="BA16" s="64">
        <f>BA14+AZ15-BA15</f>
        <v>3088.649999999994</v>
      </c>
    </row>
    <row r="17" spans="1:53" ht="15" customHeight="1">
      <c r="A17" s="5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88"/>
      <c r="N17" s="165"/>
      <c r="O17" s="166"/>
      <c r="P17" s="1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07">
        <f>U17+Y17+AC17</f>
        <v>0</v>
      </c>
      <c r="AF17" s="5"/>
      <c r="AG17" s="5"/>
      <c r="AH17" s="5"/>
      <c r="AI17" s="5"/>
      <c r="AJ17" s="5"/>
      <c r="AK17" s="5"/>
      <c r="AL17" s="5"/>
      <c r="AM17" s="5"/>
      <c r="AN17" s="5"/>
      <c r="AO17" s="75">
        <f>AI17+AM17</f>
        <v>0</v>
      </c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25">
        <f>L17+Q17+AE17+AO17+AT17+AY17</f>
        <v>0</v>
      </c>
      <c r="BA17" s="5">
        <v>3088.65</v>
      </c>
    </row>
    <row r="18" spans="1:53" ht="15" customHeight="1">
      <c r="A18" s="164" t="s">
        <v>53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65"/>
      <c r="BA18" s="64">
        <v>0</v>
      </c>
    </row>
    <row r="19" spans="1:54" ht="13.5" customHeight="1">
      <c r="A19" s="26" t="s">
        <v>7</v>
      </c>
      <c r="B19" s="4">
        <f>'070101'!B19</f>
        <v>9328.8</v>
      </c>
      <c r="C19" s="5">
        <v>63280</v>
      </c>
      <c r="D19" s="5">
        <v>63390</v>
      </c>
      <c r="E19" s="5">
        <v>110</v>
      </c>
      <c r="F19" s="9">
        <v>1026.17</v>
      </c>
      <c r="G19" s="9">
        <v>66781</v>
      </c>
      <c r="H19" s="102">
        <v>67285</v>
      </c>
      <c r="I19" s="102">
        <v>504</v>
      </c>
      <c r="J19" s="102">
        <v>15</v>
      </c>
      <c r="K19" s="31">
        <v>4841.65</v>
      </c>
      <c r="L19" s="106">
        <f>F19+K19</f>
        <v>5867.82</v>
      </c>
      <c r="M19" s="119">
        <v>253781.7</v>
      </c>
      <c r="N19" s="119">
        <v>254170</v>
      </c>
      <c r="O19" s="119">
        <v>398</v>
      </c>
      <c r="P19" s="119">
        <v>124</v>
      </c>
      <c r="Q19" s="7">
        <v>4869.63</v>
      </c>
      <c r="R19" s="5">
        <v>142552</v>
      </c>
      <c r="S19" s="5">
        <v>142558</v>
      </c>
      <c r="T19" s="5">
        <v>6</v>
      </c>
      <c r="U19" s="9">
        <v>130.6</v>
      </c>
      <c r="V19" s="5">
        <v>7062</v>
      </c>
      <c r="W19" s="5">
        <v>7133</v>
      </c>
      <c r="X19" s="5">
        <v>71</v>
      </c>
      <c r="Y19" s="9">
        <v>699.66</v>
      </c>
      <c r="Z19" s="5">
        <v>14959.3</v>
      </c>
      <c r="AA19" s="5">
        <v>15195</v>
      </c>
      <c r="AB19" s="5">
        <v>463</v>
      </c>
      <c r="AC19" s="9">
        <v>4319.23</v>
      </c>
      <c r="AD19" s="108">
        <f>8+4</f>
        <v>12</v>
      </c>
      <c r="AE19" s="107">
        <f>U19+Y19+AC19</f>
        <v>5149.49</v>
      </c>
      <c r="AF19" s="5">
        <v>25653</v>
      </c>
      <c r="AG19" s="5">
        <v>25776</v>
      </c>
      <c r="AH19" s="5">
        <v>123</v>
      </c>
      <c r="AI19" s="9">
        <v>3880.78</v>
      </c>
      <c r="AJ19" s="5">
        <v>88099</v>
      </c>
      <c r="AK19" s="7">
        <v>88431</v>
      </c>
      <c r="AL19" s="7">
        <v>332</v>
      </c>
      <c r="AM19" s="8">
        <v>3097.16</v>
      </c>
      <c r="AN19" s="101">
        <f>293</f>
        <v>293</v>
      </c>
      <c r="AO19" s="75">
        <f>AI19+AM19</f>
        <v>6977.9400000000005</v>
      </c>
      <c r="AP19" s="63">
        <v>26850</v>
      </c>
      <c r="AQ19" s="5">
        <v>26859</v>
      </c>
      <c r="AR19" s="5">
        <v>9</v>
      </c>
      <c r="AS19" s="5">
        <v>7</v>
      </c>
      <c r="AT19" s="9">
        <v>149.26</v>
      </c>
      <c r="AU19" s="5">
        <v>25650</v>
      </c>
      <c r="AV19" s="5">
        <v>25950</v>
      </c>
      <c r="AW19" s="5">
        <v>300</v>
      </c>
      <c r="AX19" s="5">
        <f>4</f>
        <v>4</v>
      </c>
      <c r="AY19" s="8">
        <v>2835.96</v>
      </c>
      <c r="AZ19" s="25">
        <f>L19+Q19+AE19+AO19+AT19+AY19</f>
        <v>25850.1</v>
      </c>
      <c r="BA19" s="25">
        <v>0</v>
      </c>
      <c r="BB19" s="27"/>
    </row>
    <row r="20" spans="1:53" ht="13.5" customHeight="1">
      <c r="A20" s="164" t="s">
        <v>54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65"/>
      <c r="BA20" s="64">
        <f>BA18+AZ19-BA19</f>
        <v>25850.1</v>
      </c>
    </row>
    <row r="21" spans="1:53" ht="15">
      <c r="A21" s="4" t="s">
        <v>8</v>
      </c>
      <c r="B21" s="4">
        <f>'070101'!B21</f>
        <v>10003.2</v>
      </c>
      <c r="C21" s="5">
        <v>63390</v>
      </c>
      <c r="D21" s="5">
        <v>64800</v>
      </c>
      <c r="E21" s="5">
        <v>1410</v>
      </c>
      <c r="F21" s="9">
        <v>14104.51</v>
      </c>
      <c r="G21" s="108">
        <v>67285</v>
      </c>
      <c r="H21" s="102">
        <v>68020</v>
      </c>
      <c r="I21" s="102">
        <v>735</v>
      </c>
      <c r="J21" s="102">
        <v>30</v>
      </c>
      <c r="K21" s="12">
        <v>7652.45</v>
      </c>
      <c r="L21" s="106">
        <f>F21+K21</f>
        <v>21756.96</v>
      </c>
      <c r="M21" s="88">
        <v>254116</v>
      </c>
      <c r="N21" s="7">
        <v>255725.6</v>
      </c>
      <c r="O21" s="7">
        <v>1639</v>
      </c>
      <c r="P21" s="7">
        <v>466</v>
      </c>
      <c r="Q21" s="9">
        <v>21056.74</v>
      </c>
      <c r="R21" s="5">
        <v>142558</v>
      </c>
      <c r="S21" s="5">
        <v>143252</v>
      </c>
      <c r="T21" s="5">
        <v>701</v>
      </c>
      <c r="U21" s="9">
        <v>7312.34</v>
      </c>
      <c r="V21" s="12">
        <v>7133</v>
      </c>
      <c r="W21" s="12">
        <v>7748</v>
      </c>
      <c r="X21" s="12">
        <v>627</v>
      </c>
      <c r="Y21" s="31">
        <v>6422.05</v>
      </c>
      <c r="Z21" s="5">
        <v>15195</v>
      </c>
      <c r="AA21" s="5">
        <v>16480.3</v>
      </c>
      <c r="AB21" s="5">
        <v>2577</v>
      </c>
      <c r="AC21" s="9">
        <v>25788.25</v>
      </c>
      <c r="AD21" s="108">
        <f>30+15+1</f>
        <v>46</v>
      </c>
      <c r="AE21" s="107">
        <f>U21+Y21+AC21</f>
        <v>39522.64</v>
      </c>
      <c r="AF21" s="5">
        <v>25776</v>
      </c>
      <c r="AG21" s="5">
        <v>25979</v>
      </c>
      <c r="AH21" s="5">
        <v>205</v>
      </c>
      <c r="AI21" s="9">
        <v>6682.14</v>
      </c>
      <c r="AJ21" s="5">
        <v>88431</v>
      </c>
      <c r="AK21" s="5">
        <v>89411</v>
      </c>
      <c r="AL21" s="5">
        <v>990</v>
      </c>
      <c r="AM21" s="9">
        <v>9903.17</v>
      </c>
      <c r="AN21" s="108">
        <f>463</f>
        <v>463</v>
      </c>
      <c r="AO21" s="75">
        <f>AI21+AM21</f>
        <v>16585.31</v>
      </c>
      <c r="AP21" s="5">
        <v>16859</v>
      </c>
      <c r="AQ21" s="5">
        <v>27237</v>
      </c>
      <c r="AR21" s="5">
        <v>382</v>
      </c>
      <c r="AS21" s="5">
        <v>15</v>
      </c>
      <c r="AT21" s="9">
        <v>3971.27</v>
      </c>
      <c r="AU21" s="5">
        <v>25950</v>
      </c>
      <c r="AV21" s="5">
        <v>26350</v>
      </c>
      <c r="AW21" s="5">
        <v>408</v>
      </c>
      <c r="AX21" s="5">
        <v>15</v>
      </c>
      <c r="AY21" s="9">
        <v>4231.35</v>
      </c>
      <c r="AZ21" s="25">
        <f>L21+Q21+AE21+AO21+AT21+AY21</f>
        <v>107124.27</v>
      </c>
      <c r="BA21" s="25">
        <v>25850.1</v>
      </c>
    </row>
    <row r="22" spans="1:53" ht="15" customHeight="1">
      <c r="A22" s="164" t="s">
        <v>55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65"/>
      <c r="BA22" s="64">
        <f>BA20+AZ21-BA21</f>
        <v>107124.26999999999</v>
      </c>
    </row>
    <row r="23" spans="1:53" ht="15">
      <c r="A23" s="4" t="s">
        <v>9</v>
      </c>
      <c r="B23" s="5">
        <f>'070101'!B23</f>
        <v>10228.8</v>
      </c>
      <c r="C23" s="5">
        <v>64800</v>
      </c>
      <c r="D23" s="5">
        <v>66150</v>
      </c>
      <c r="E23" s="5">
        <v>1350</v>
      </c>
      <c r="F23" s="9">
        <v>13808.88</v>
      </c>
      <c r="G23" s="108">
        <v>68020</v>
      </c>
      <c r="H23" s="12">
        <v>69250</v>
      </c>
      <c r="I23" s="12">
        <v>1230</v>
      </c>
      <c r="J23" s="12">
        <v>31</v>
      </c>
      <c r="K23" s="12">
        <v>12898.52</v>
      </c>
      <c r="L23" s="31">
        <f>F23+K23</f>
        <v>26707.4</v>
      </c>
      <c r="M23" s="5">
        <v>255725.6</v>
      </c>
      <c r="N23" s="5">
        <v>259404.5</v>
      </c>
      <c r="O23" s="5">
        <v>3745</v>
      </c>
      <c r="P23" s="5">
        <v>482</v>
      </c>
      <c r="Q23" s="5">
        <v>43237.14</v>
      </c>
      <c r="R23" s="5">
        <v>143252</v>
      </c>
      <c r="S23" s="5">
        <v>144070</v>
      </c>
      <c r="T23" s="5">
        <v>834</v>
      </c>
      <c r="U23" s="9">
        <v>8847.91</v>
      </c>
      <c r="V23" s="5">
        <v>7748</v>
      </c>
      <c r="W23" s="5">
        <v>8412</v>
      </c>
      <c r="X23" s="5">
        <v>684</v>
      </c>
      <c r="Y23" s="9">
        <v>7149.93</v>
      </c>
      <c r="Z23" s="5"/>
      <c r="AA23" s="5"/>
      <c r="AB23" s="5">
        <v>2900</v>
      </c>
      <c r="AC23" s="9">
        <v>29673.75</v>
      </c>
      <c r="AD23" s="108">
        <f>31+15+1</f>
        <v>47</v>
      </c>
      <c r="AE23" s="107">
        <f>U23+Y23+AC23</f>
        <v>45671.59</v>
      </c>
      <c r="AF23" s="5">
        <v>25979</v>
      </c>
      <c r="AG23" s="5">
        <v>26121</v>
      </c>
      <c r="AH23" s="5">
        <v>145</v>
      </c>
      <c r="AI23" s="9">
        <v>6372.54</v>
      </c>
      <c r="AJ23" s="5">
        <v>89411</v>
      </c>
      <c r="AK23" s="5">
        <v>91406</v>
      </c>
      <c r="AL23" s="5">
        <v>2035</v>
      </c>
      <c r="AM23" s="9">
        <v>20815.61</v>
      </c>
      <c r="AN23" s="108">
        <f>478</f>
        <v>478</v>
      </c>
      <c r="AO23" s="75">
        <f>AI23+AM23</f>
        <v>27188.15</v>
      </c>
      <c r="AP23" s="5">
        <v>27237</v>
      </c>
      <c r="AQ23" s="5">
        <v>27710</v>
      </c>
      <c r="AR23" s="5">
        <v>482</v>
      </c>
      <c r="AS23" s="5">
        <v>16</v>
      </c>
      <c r="AT23" s="9">
        <v>5093.94</v>
      </c>
      <c r="AU23" s="5">
        <v>26350</v>
      </c>
      <c r="AV23" s="5">
        <v>26950</v>
      </c>
      <c r="AW23" s="5">
        <v>618</v>
      </c>
      <c r="AX23" s="5">
        <v>16</v>
      </c>
      <c r="AY23" s="9">
        <v>6485.06</v>
      </c>
      <c r="AZ23" s="25">
        <f>L23+Q23+AE23+AO23+AT23+AY23</f>
        <v>154383.28</v>
      </c>
      <c r="BA23" s="25">
        <f>107124.27+67510.08+23014.8</f>
        <v>197649.15</v>
      </c>
    </row>
    <row r="24" spans="1:53" ht="15" customHeight="1">
      <c r="A24" s="164" t="s">
        <v>56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65"/>
      <c r="BA24" s="64">
        <f>BA22+AZ23-BA23</f>
        <v>63858.399999999994</v>
      </c>
    </row>
    <row r="25" spans="1:53" ht="15">
      <c r="A25" s="24" t="s">
        <v>14</v>
      </c>
      <c r="B25" s="24"/>
      <c r="C25" s="24"/>
      <c r="D25" s="24"/>
      <c r="E25" s="24">
        <f>E9+E11+E13+E15+E19+E21+E23</f>
        <v>8226</v>
      </c>
      <c r="F25" s="75">
        <f>F9+F11+F13+F15+F17+F19+F21+F23</f>
        <v>80805.62</v>
      </c>
      <c r="G25" s="75"/>
      <c r="H25" s="75"/>
      <c r="I25" s="105">
        <f>I9+I11+I13+I15+I17+I19+I21+I23</f>
        <v>6439</v>
      </c>
      <c r="J25" s="105">
        <f>J9+J11+J13+J15+J17+J19+J21+J23</f>
        <v>578</v>
      </c>
      <c r="K25" s="75">
        <f>K9+K11+K13+K15+K17+K19+K21+K23</f>
        <v>67462.79</v>
      </c>
      <c r="L25" s="75">
        <f>L9+L11+L13+L15+L17+L19+L21+L23</f>
        <v>148268.41</v>
      </c>
      <c r="M25" s="5"/>
      <c r="N25" s="5"/>
      <c r="O25" s="24">
        <f>O9+O11+O13+O15+O19+O21+O23</f>
        <v>22543</v>
      </c>
      <c r="P25" s="24">
        <f>P9+P11+P13+P15+P19+P21+P23</f>
        <v>2144</v>
      </c>
      <c r="Q25" s="75">
        <f>Q9+Q11+Q13+Q15+Q17+Q19+Q21+Q23</f>
        <v>238495.96999999997</v>
      </c>
      <c r="R25" s="5"/>
      <c r="S25" s="5"/>
      <c r="T25" s="24">
        <f>T9+T11+T13+T15+T19+T21+T23</f>
        <v>6344</v>
      </c>
      <c r="U25" s="75">
        <f>U9+U11+U13+U15+U17+U19+U21+U23</f>
        <v>62189.14</v>
      </c>
      <c r="V25" s="5"/>
      <c r="W25" s="5"/>
      <c r="X25" s="24">
        <f>X9+X11+X13+X15+X19+X21+X23</f>
        <v>3762</v>
      </c>
      <c r="Y25" s="75">
        <f>Y9+Y11+Y13+Y15+Y17+Y19+Y21+Y23</f>
        <v>37195.13</v>
      </c>
      <c r="Z25" s="5"/>
      <c r="AA25" s="5"/>
      <c r="AB25" s="24">
        <f>AB9+AB11+AB13+AB15+AB19+AB21+AB23</f>
        <v>16204</v>
      </c>
      <c r="AC25" s="75">
        <f>AC9+AC11+AC13+AC15+AC17+AC19+AC21+AC23</f>
        <v>158611.33</v>
      </c>
      <c r="AD25" s="105">
        <f>AD9+AD11+AD13+AD15+AD17+AD19+AD21+AD23</f>
        <v>269</v>
      </c>
      <c r="AE25" s="75">
        <f>AE9+AE11+AE13+AE15+AE17+AE19+AE21+AE23</f>
        <v>257995.59999999995</v>
      </c>
      <c r="AF25" s="5"/>
      <c r="AG25" s="5"/>
      <c r="AH25" s="24">
        <f>AH9+AH11+AH13+AH15+AH19+AH21+AH23</f>
        <v>8634</v>
      </c>
      <c r="AI25" s="75">
        <f>AI9+AI11+AI13+AI15+AI21+AI23+AI17+AI19</f>
        <v>108450.27999999998</v>
      </c>
      <c r="AJ25" s="24"/>
      <c r="AK25" s="24"/>
      <c r="AL25" s="24">
        <f>AL9+AL11+AL13+AL15+AL17+AL19+AL21+AL23</f>
        <v>3499</v>
      </c>
      <c r="AM25" s="75">
        <f>AM9+AM11+AM13+AM15+AM21+AM23+AM17+AM19</f>
        <v>35234.869999999995</v>
      </c>
      <c r="AN25" s="105">
        <f>AN9+AN11+AN13+AN15+AN21+AN23+AN17+AN19</f>
        <v>2754</v>
      </c>
      <c r="AO25" s="75">
        <f>AO9+AO11+AO13+AO15+AO17+AO19+AO21+AO23</f>
        <v>143685.15</v>
      </c>
      <c r="AP25" s="5"/>
      <c r="AQ25" s="5"/>
      <c r="AR25" s="24">
        <f>AR9+AR11+AR13+AR15+AR19+AR21+AR23</f>
        <v>2544</v>
      </c>
      <c r="AS25" s="24">
        <f>AS9+AS11+AS13+AS15+AS19+AS21+AS23</f>
        <v>130</v>
      </c>
      <c r="AT25" s="75">
        <f>AT9+AT11+AT13+AT15+AT21+AT23+AT17+AT19</f>
        <v>26061.899999999998</v>
      </c>
      <c r="AU25" s="24"/>
      <c r="AV25" s="24"/>
      <c r="AW25" s="24">
        <f>AW9+AW11+AW13+AW15+AW19+AW21+AW23</f>
        <v>2918</v>
      </c>
      <c r="AX25" s="24">
        <f>AX9+AX11+AX13+AX15+AX19+AX21+AX23</f>
        <v>68</v>
      </c>
      <c r="AY25" s="75">
        <f>AY9+AY11+AY13+AY15+AY19+AY21+AY23</f>
        <v>29160.960000000003</v>
      </c>
      <c r="AZ25" s="62">
        <f>AZ9+AZ11+AZ13+AZ15+AZ17+AZ19+AZ21+AZ23</f>
        <v>843667.99</v>
      </c>
      <c r="BA25" s="62">
        <f>BA9+BA11+BA13+BA15+BA17+BA19+BA21+BA23</f>
        <v>758442.08</v>
      </c>
    </row>
    <row r="27" spans="1:52" ht="15">
      <c r="A27" s="218">
        <f>E25+I25+J25+O25+P25+T25+X25+AB25+AD25+AH25+AL25+AN25+AR25+AS25+AW25+AX25</f>
        <v>87056</v>
      </c>
      <c r="B27" s="219" t="s">
        <v>19</v>
      </c>
      <c r="F27" s="76"/>
      <c r="G27" s="76"/>
      <c r="J27" s="120"/>
      <c r="L27" s="76"/>
      <c r="Q27" s="76"/>
      <c r="U27" s="76"/>
      <c r="AE27" s="76"/>
      <c r="AI27" s="76"/>
      <c r="AO27" s="76"/>
      <c r="AT27" s="76"/>
      <c r="AW27" s="76"/>
      <c r="AX27" s="76"/>
      <c r="AY27" s="76"/>
      <c r="AZ27" s="27"/>
    </row>
    <row r="28" spans="1:52" ht="15">
      <c r="A28" s="39"/>
      <c r="B28" s="28"/>
      <c r="D28" s="120"/>
      <c r="F28" s="76"/>
      <c r="AZ28" s="27"/>
    </row>
    <row r="29" spans="1:41" ht="15">
      <c r="A29" s="39"/>
      <c r="B29" s="36"/>
      <c r="AO29" s="76"/>
    </row>
    <row r="30" spans="1:2" ht="15">
      <c r="A30" s="39"/>
      <c r="B30" s="36"/>
    </row>
    <row r="31" spans="1:2" ht="15">
      <c r="A31" s="28"/>
      <c r="B31" s="28"/>
    </row>
    <row r="32" spans="1:2" ht="15">
      <c r="A32" s="17"/>
      <c r="B32" s="20"/>
    </row>
    <row r="33" spans="1:2" ht="15">
      <c r="A33" s="17"/>
      <c r="B33" s="20"/>
    </row>
    <row r="34" spans="1:2" ht="15">
      <c r="A34" s="17"/>
      <c r="B34" s="20"/>
    </row>
    <row r="35" spans="1:2" ht="15">
      <c r="A35" s="17"/>
      <c r="B35" s="20"/>
    </row>
    <row r="36" spans="1:2" ht="15">
      <c r="A36" s="173"/>
      <c r="B36" s="174"/>
    </row>
    <row r="37" spans="1:2" ht="15">
      <c r="A37" s="173"/>
      <c r="B37" s="173"/>
    </row>
    <row r="38" spans="1:2" ht="15">
      <c r="A38" s="173"/>
      <c r="B38" s="174"/>
    </row>
    <row r="39" spans="1:2" ht="15">
      <c r="A39" s="173"/>
      <c r="B39" s="173"/>
    </row>
    <row r="40" spans="1:2" ht="15">
      <c r="A40" s="173"/>
      <c r="B40" s="174"/>
    </row>
    <row r="41" spans="1:2" ht="15">
      <c r="A41" s="173"/>
      <c r="B41" s="173"/>
    </row>
    <row r="42" spans="1:2" ht="15">
      <c r="A42" s="173"/>
      <c r="B42" s="173"/>
    </row>
    <row r="43" spans="1:2" ht="15">
      <c r="A43" s="17"/>
      <c r="B43" s="20"/>
    </row>
    <row r="44" spans="1:2" ht="15">
      <c r="A44" s="17"/>
      <c r="B44" s="17"/>
    </row>
  </sheetData>
  <sheetProtection/>
  <mergeCells count="75">
    <mergeCell ref="AZ3:BA3"/>
    <mergeCell ref="A8:B8"/>
    <mergeCell ref="C8:N8"/>
    <mergeCell ref="O8:Z8"/>
    <mergeCell ref="AA8:AL8"/>
    <mergeCell ref="AJ6:AK6"/>
    <mergeCell ref="AL6:AL7"/>
    <mergeCell ref="AW6:AW7"/>
    <mergeCell ref="AR6:AR7"/>
    <mergeCell ref="AU5:AY5"/>
    <mergeCell ref="A1:BK1"/>
    <mergeCell ref="A5:A7"/>
    <mergeCell ref="M5:Q5"/>
    <mergeCell ref="R5:U5"/>
    <mergeCell ref="BA5:BA7"/>
    <mergeCell ref="AF6:AG6"/>
    <mergeCell ref="AZ5:AZ7"/>
    <mergeCell ref="T6:T7"/>
    <mergeCell ref="U6:U7"/>
    <mergeCell ref="AO5:AO7"/>
    <mergeCell ref="AT6:AT7"/>
    <mergeCell ref="AU6:AV6"/>
    <mergeCell ref="K6:K7"/>
    <mergeCell ref="R6:S6"/>
    <mergeCell ref="AI6:AI7"/>
    <mergeCell ref="E6:E7"/>
    <mergeCell ref="A20:AY20"/>
    <mergeCell ref="A36:A37"/>
    <mergeCell ref="B36:B37"/>
    <mergeCell ref="A14:AY14"/>
    <mergeCell ref="Q6:Q7"/>
    <mergeCell ref="F6:F7"/>
    <mergeCell ref="M6:N6"/>
    <mergeCell ref="O6:O7"/>
    <mergeCell ref="J6:J7"/>
    <mergeCell ref="A40:A42"/>
    <mergeCell ref="B40:B42"/>
    <mergeCell ref="A38:A39"/>
    <mergeCell ref="B38:B39"/>
    <mergeCell ref="A22:AY22"/>
    <mergeCell ref="A10:AY10"/>
    <mergeCell ref="AE5:AE7"/>
    <mergeCell ref="G6:H6"/>
    <mergeCell ref="I6:I7"/>
    <mergeCell ref="Z5:AC5"/>
    <mergeCell ref="P6:P7"/>
    <mergeCell ref="AD5:AD7"/>
    <mergeCell ref="V5:Y5"/>
    <mergeCell ref="C6:D6"/>
    <mergeCell ref="A24:AY24"/>
    <mergeCell ref="V6:W6"/>
    <mergeCell ref="A16:AY16"/>
    <mergeCell ref="A18:AY18"/>
    <mergeCell ref="N17:O17"/>
    <mergeCell ref="A12:AY12"/>
    <mergeCell ref="AH6:AH7"/>
    <mergeCell ref="L5:L7"/>
    <mergeCell ref="C5:F5"/>
    <mergeCell ref="G5:K5"/>
    <mergeCell ref="AZ8:BA8"/>
    <mergeCell ref="AP5:AT5"/>
    <mergeCell ref="AM8:AY8"/>
    <mergeCell ref="AY6:AY7"/>
    <mergeCell ref="AM6:AM7"/>
    <mergeCell ref="AP6:AQ6"/>
    <mergeCell ref="AJ5:AM5"/>
    <mergeCell ref="AN5:AN7"/>
    <mergeCell ref="AS6:AS7"/>
    <mergeCell ref="AX6:AX7"/>
    <mergeCell ref="AF5:AI5"/>
    <mergeCell ref="X6:X7"/>
    <mergeCell ref="AB6:AB7"/>
    <mergeCell ref="AC6:AC7"/>
    <mergeCell ref="Y6:Y7"/>
    <mergeCell ref="Z6:AA6"/>
  </mergeCells>
  <printOptions/>
  <pageMargins left="0.56" right="0.2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4" sqref="K24"/>
    </sheetView>
  </sheetViews>
  <sheetFormatPr defaultColWidth="9.140625" defaultRowHeight="12.75"/>
  <cols>
    <col min="1" max="1" width="12.28125" style="1" customWidth="1"/>
    <col min="2" max="2" width="9.28125" style="15" customWidth="1"/>
    <col min="3" max="3" width="11.8515625" style="15" customWidth="1"/>
    <col min="4" max="4" width="11.00390625" style="15" customWidth="1"/>
    <col min="5" max="5" width="8.00390625" style="15" customWidth="1"/>
    <col min="6" max="6" width="11.57421875" style="15" customWidth="1"/>
    <col min="7" max="7" width="11.8515625" style="15" customWidth="1"/>
    <col min="8" max="8" width="9.7109375" style="3" customWidth="1"/>
    <col min="9" max="9" width="7.421875" style="3" customWidth="1"/>
    <col min="10" max="10" width="7.28125" style="3" customWidth="1"/>
    <col min="11" max="11" width="9.8515625" style="3" customWidth="1"/>
    <col min="12" max="12" width="9.00390625" style="3" customWidth="1"/>
    <col min="13" max="15" width="9.140625" style="3" customWidth="1"/>
  </cols>
  <sheetData>
    <row r="1" spans="1:13" ht="12.75" customHeight="1">
      <c r="A1" s="178" t="s">
        <v>65</v>
      </c>
      <c r="B1" s="178"/>
      <c r="C1" s="178"/>
      <c r="D1" s="178"/>
      <c r="E1" s="178"/>
      <c r="F1" s="178"/>
      <c r="G1" s="178"/>
      <c r="H1" s="178"/>
      <c r="I1" s="178"/>
      <c r="J1" s="178"/>
      <c r="K1" s="40"/>
      <c r="L1" s="40"/>
      <c r="M1" s="40"/>
    </row>
    <row r="2" spans="1:13" ht="12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40"/>
      <c r="L2" s="40"/>
      <c r="M2" s="40"/>
    </row>
    <row r="3" spans="9:10" ht="18.75">
      <c r="I3" s="129" t="s">
        <v>39</v>
      </c>
      <c r="J3" s="129"/>
    </row>
    <row r="4" spans="1:7" ht="12.75" customHeight="1">
      <c r="A4" s="125" t="s">
        <v>0</v>
      </c>
      <c r="B4" s="24"/>
      <c r="C4" s="170" t="s">
        <v>37</v>
      </c>
      <c r="D4" s="170"/>
      <c r="E4" s="170"/>
      <c r="F4" s="170"/>
      <c r="G4" s="170"/>
    </row>
    <row r="5" spans="1:7" ht="12.75" customHeight="1">
      <c r="A5" s="121"/>
      <c r="B5" s="5"/>
      <c r="C5" s="179" t="s">
        <v>10</v>
      </c>
      <c r="D5" s="179"/>
      <c r="E5" s="179" t="s">
        <v>1</v>
      </c>
      <c r="F5" s="180" t="s">
        <v>22</v>
      </c>
      <c r="G5" s="180" t="s">
        <v>18</v>
      </c>
    </row>
    <row r="6" spans="1:7" ht="25.5">
      <c r="A6" s="141"/>
      <c r="B6" s="104" t="s">
        <v>74</v>
      </c>
      <c r="C6" s="5" t="s">
        <v>11</v>
      </c>
      <c r="D6" s="5" t="s">
        <v>12</v>
      </c>
      <c r="E6" s="179"/>
      <c r="F6" s="181"/>
      <c r="G6" s="181"/>
    </row>
    <row r="7" spans="1:7" ht="15">
      <c r="A7" s="135" t="s">
        <v>31</v>
      </c>
      <c r="B7" s="136"/>
      <c r="C7" s="136"/>
      <c r="D7" s="136"/>
      <c r="E7" s="136"/>
      <c r="F7" s="136"/>
      <c r="G7" s="110">
        <v>-1715</v>
      </c>
    </row>
    <row r="8" spans="1:11" ht="15">
      <c r="A8" s="6" t="s">
        <v>3</v>
      </c>
      <c r="B8" s="5">
        <f>'070101'!B9</f>
        <v>8805.28</v>
      </c>
      <c r="C8" s="7">
        <v>20683</v>
      </c>
      <c r="D8" s="5"/>
      <c r="E8" s="5">
        <v>392</v>
      </c>
      <c r="F8" s="8">
        <v>3451.67</v>
      </c>
      <c r="G8" s="25">
        <v>0</v>
      </c>
      <c r="H8" s="3" t="s">
        <v>75</v>
      </c>
      <c r="K8" s="44"/>
    </row>
    <row r="9" spans="1:11" ht="15">
      <c r="A9" s="135" t="s">
        <v>57</v>
      </c>
      <c r="B9" s="136"/>
      <c r="C9" s="136"/>
      <c r="D9" s="136"/>
      <c r="E9" s="136"/>
      <c r="F9" s="136"/>
      <c r="G9" s="64">
        <f>G7+F8-G8</f>
        <v>1736.67</v>
      </c>
      <c r="K9" s="44"/>
    </row>
    <row r="10" spans="1:7" ht="15">
      <c r="A10" s="6" t="s">
        <v>4</v>
      </c>
      <c r="B10" s="5">
        <f>'070101'!B11</f>
        <v>10152.004</v>
      </c>
      <c r="C10" s="7"/>
      <c r="D10" s="7"/>
      <c r="E10" s="7">
        <v>0</v>
      </c>
      <c r="F10" s="30"/>
      <c r="G10" s="30">
        <v>1736.67</v>
      </c>
    </row>
    <row r="11" spans="1:7" ht="15">
      <c r="A11" s="135" t="s">
        <v>58</v>
      </c>
      <c r="B11" s="136"/>
      <c r="C11" s="136"/>
      <c r="D11" s="136"/>
      <c r="E11" s="136"/>
      <c r="F11" s="136"/>
      <c r="G11" s="64">
        <f>G9+F10-G10</f>
        <v>0</v>
      </c>
    </row>
    <row r="12" spans="1:7" ht="15">
      <c r="A12" s="6" t="s">
        <v>5</v>
      </c>
      <c r="B12" s="5">
        <v>9750</v>
      </c>
      <c r="C12" s="7">
        <v>20683</v>
      </c>
      <c r="D12" s="5">
        <v>21130</v>
      </c>
      <c r="E12" s="5">
        <v>456</v>
      </c>
      <c r="F12" s="25">
        <v>4446</v>
      </c>
      <c r="G12" s="25"/>
    </row>
    <row r="13" spans="1:10" ht="15">
      <c r="A13" s="135" t="s">
        <v>59</v>
      </c>
      <c r="B13" s="136"/>
      <c r="C13" s="136"/>
      <c r="D13" s="136"/>
      <c r="E13" s="136"/>
      <c r="F13" s="136"/>
      <c r="G13" s="64">
        <f>G11+F12-G12</f>
        <v>4446</v>
      </c>
      <c r="J13" s="45"/>
    </row>
    <row r="14" spans="1:7" ht="15">
      <c r="A14" s="6" t="s">
        <v>6</v>
      </c>
      <c r="B14" s="5"/>
      <c r="C14" s="5">
        <v>21130</v>
      </c>
      <c r="D14" s="5">
        <v>21135</v>
      </c>
      <c r="E14" s="5">
        <v>5</v>
      </c>
      <c r="F14" s="25">
        <f>44.25+4.69</f>
        <v>48.94</v>
      </c>
      <c r="G14" s="25">
        <f>4446</f>
        <v>4446</v>
      </c>
    </row>
    <row r="15" spans="1:7" ht="15">
      <c r="A15" s="135" t="s">
        <v>60</v>
      </c>
      <c r="B15" s="136"/>
      <c r="C15" s="136"/>
      <c r="D15" s="136"/>
      <c r="E15" s="136"/>
      <c r="F15" s="136"/>
      <c r="G15" s="64">
        <f>G13+F14-G14</f>
        <v>48.9399999999996</v>
      </c>
    </row>
    <row r="16" spans="1:7" ht="15">
      <c r="A16" s="6" t="s">
        <v>38</v>
      </c>
      <c r="B16" s="47"/>
      <c r="C16" s="47"/>
      <c r="D16" s="47"/>
      <c r="E16" s="47"/>
      <c r="F16" s="47"/>
      <c r="G16" s="25">
        <f>44.25+4.69</f>
        <v>48.94</v>
      </c>
    </row>
    <row r="17" spans="1:7" ht="15">
      <c r="A17" s="135" t="s">
        <v>61</v>
      </c>
      <c r="B17" s="136"/>
      <c r="C17" s="136"/>
      <c r="D17" s="136"/>
      <c r="E17" s="136"/>
      <c r="F17" s="136"/>
      <c r="G17" s="64">
        <f>G15+F16-G16</f>
        <v>-3.979039320256561E-13</v>
      </c>
    </row>
    <row r="18" spans="1:7" ht="15">
      <c r="A18" s="10" t="s">
        <v>7</v>
      </c>
      <c r="B18" s="4">
        <f>'070101'!B19</f>
        <v>9328.8</v>
      </c>
      <c r="C18" s="5">
        <v>21135</v>
      </c>
      <c r="D18" s="5">
        <v>21216</v>
      </c>
      <c r="E18" s="5">
        <v>81</v>
      </c>
      <c r="F18" s="25">
        <v>755.63</v>
      </c>
      <c r="G18" s="25">
        <v>0</v>
      </c>
    </row>
    <row r="19" spans="1:7" ht="15">
      <c r="A19" s="135" t="s">
        <v>62</v>
      </c>
      <c r="B19" s="136"/>
      <c r="C19" s="136"/>
      <c r="D19" s="136"/>
      <c r="E19" s="136"/>
      <c r="F19" s="136"/>
      <c r="G19" s="64">
        <f>G17+F18-G18</f>
        <v>755.6299999999997</v>
      </c>
    </row>
    <row r="20" spans="1:7" ht="15">
      <c r="A20" s="11" t="s">
        <v>8</v>
      </c>
      <c r="B20" s="4">
        <f>'070101'!B21</f>
        <v>10003.2</v>
      </c>
      <c r="C20" s="5">
        <v>21216</v>
      </c>
      <c r="D20" s="5">
        <v>21740</v>
      </c>
      <c r="E20" s="5">
        <v>534</v>
      </c>
      <c r="F20" s="25">
        <v>5341.71</v>
      </c>
      <c r="G20" s="25">
        <v>755.63</v>
      </c>
    </row>
    <row r="21" spans="1:7" ht="15">
      <c r="A21" s="135" t="s">
        <v>63</v>
      </c>
      <c r="B21" s="136"/>
      <c r="C21" s="136"/>
      <c r="D21" s="136"/>
      <c r="E21" s="136"/>
      <c r="F21" s="136"/>
      <c r="G21" s="64">
        <f>G19+F20-G20</f>
        <v>5341.71</v>
      </c>
    </row>
    <row r="22" spans="1:7" ht="15">
      <c r="A22" s="13" t="s">
        <v>9</v>
      </c>
      <c r="B22" s="5">
        <f>'070101'!B23</f>
        <v>10228.8</v>
      </c>
      <c r="C22" s="5">
        <v>21740</v>
      </c>
      <c r="D22" s="5">
        <v>22290</v>
      </c>
      <c r="E22" s="5">
        <v>567</v>
      </c>
      <c r="F22" s="25">
        <v>5799.73</v>
      </c>
      <c r="G22" s="25">
        <f>5341.71+777.39</f>
        <v>6119.1</v>
      </c>
    </row>
    <row r="23" spans="1:7" ht="15">
      <c r="A23" s="135" t="s">
        <v>64</v>
      </c>
      <c r="B23" s="136"/>
      <c r="C23" s="136"/>
      <c r="D23" s="136"/>
      <c r="E23" s="136"/>
      <c r="F23" s="136"/>
      <c r="G23" s="64">
        <f>G21+F22-G22</f>
        <v>5022.339999999998</v>
      </c>
    </row>
    <row r="24" spans="1:7" ht="15">
      <c r="A24" s="74" t="s">
        <v>14</v>
      </c>
      <c r="B24" s="24"/>
      <c r="C24" s="24"/>
      <c r="D24" s="24"/>
      <c r="E24" s="24">
        <f>E8+E10+E12+E14+E18+E20+E22</f>
        <v>2035</v>
      </c>
      <c r="F24" s="75">
        <f>F8+F10+F12+F14+F18+F20+F22</f>
        <v>19843.68</v>
      </c>
      <c r="G24" s="62">
        <f>G8+G10+G12+G14+G16+G18+G20+G22</f>
        <v>13106.34</v>
      </c>
    </row>
    <row r="25" spans="1:12" ht="15">
      <c r="A25" s="34"/>
      <c r="B25" s="35"/>
      <c r="F25" s="76"/>
      <c r="H25" s="16"/>
      <c r="I25" s="16"/>
      <c r="J25" s="16"/>
      <c r="K25" s="16"/>
      <c r="L25" s="16"/>
    </row>
    <row r="26" spans="1:12" ht="15">
      <c r="A26" s="34"/>
      <c r="B26" s="35"/>
      <c r="F26" s="76"/>
      <c r="H26" s="16"/>
      <c r="I26" s="16"/>
      <c r="J26" s="16"/>
      <c r="K26" s="16"/>
      <c r="L26" s="16"/>
    </row>
    <row r="27" spans="1:12" ht="15">
      <c r="A27" s="39"/>
      <c r="B27" s="28"/>
      <c r="H27" s="16"/>
      <c r="I27" s="16"/>
      <c r="J27" s="16"/>
      <c r="K27" s="16"/>
      <c r="L27" s="16"/>
    </row>
    <row r="28" spans="1:12" ht="15">
      <c r="A28" s="39"/>
      <c r="B28" s="36"/>
      <c r="H28" s="16"/>
      <c r="I28" s="16"/>
      <c r="J28" s="16"/>
      <c r="K28" s="16"/>
      <c r="L28" s="16"/>
    </row>
    <row r="29" spans="1:12" ht="15">
      <c r="A29" s="39"/>
      <c r="B29" s="36"/>
      <c r="H29" s="16"/>
      <c r="I29" s="16"/>
      <c r="J29" s="16"/>
      <c r="K29" s="16"/>
      <c r="L29" s="16"/>
    </row>
    <row r="30" spans="1:12" ht="15">
      <c r="A30" s="18"/>
      <c r="B30" s="28"/>
      <c r="H30" s="16"/>
      <c r="I30" s="16"/>
      <c r="J30" s="16"/>
      <c r="K30" s="16"/>
      <c r="L30" s="16"/>
    </row>
    <row r="31" spans="1:12" ht="15">
      <c r="A31" s="37"/>
      <c r="B31" s="38"/>
      <c r="H31" s="16"/>
      <c r="I31" s="16"/>
      <c r="J31" s="16"/>
      <c r="K31" s="16"/>
      <c r="L31" s="16"/>
    </row>
    <row r="32" spans="1:12" ht="15">
      <c r="A32" s="37"/>
      <c r="B32" s="38"/>
      <c r="H32" s="16"/>
      <c r="I32" s="16"/>
      <c r="J32" s="16"/>
      <c r="K32" s="16"/>
      <c r="L32" s="16"/>
    </row>
    <row r="33" spans="1:12" ht="15">
      <c r="A33" s="19"/>
      <c r="B33" s="20"/>
      <c r="H33" s="16"/>
      <c r="I33" s="16"/>
      <c r="J33" s="16"/>
      <c r="K33" s="16"/>
      <c r="L33" s="16"/>
    </row>
    <row r="34" spans="1:12" ht="15">
      <c r="A34" s="19"/>
      <c r="B34" s="20"/>
      <c r="H34" s="16"/>
      <c r="I34" s="16"/>
      <c r="J34" s="16"/>
      <c r="K34" s="16"/>
      <c r="L34" s="16"/>
    </row>
    <row r="35" spans="1:12" ht="15">
      <c r="A35" s="182"/>
      <c r="B35" s="174"/>
      <c r="H35" s="16"/>
      <c r="I35" s="16"/>
      <c r="J35" s="16"/>
      <c r="K35" s="16"/>
      <c r="L35" s="16"/>
    </row>
    <row r="36" spans="1:12" ht="15">
      <c r="A36" s="182"/>
      <c r="B36" s="173"/>
      <c r="H36" s="16"/>
      <c r="I36" s="16"/>
      <c r="J36" s="16"/>
      <c r="K36" s="16"/>
      <c r="L36" s="16"/>
    </row>
    <row r="37" spans="1:12" ht="15">
      <c r="A37" s="182"/>
      <c r="B37" s="174"/>
      <c r="H37" s="16"/>
      <c r="I37" s="16"/>
      <c r="J37" s="16"/>
      <c r="K37" s="16"/>
      <c r="L37" s="16"/>
    </row>
    <row r="38" spans="1:12" ht="15">
      <c r="A38" s="182"/>
      <c r="B38" s="173"/>
      <c r="H38" s="16"/>
      <c r="I38" s="16"/>
      <c r="J38" s="16"/>
      <c r="K38" s="16"/>
      <c r="L38" s="16"/>
    </row>
    <row r="39" spans="1:12" ht="15">
      <c r="A39" s="182"/>
      <c r="B39" s="174"/>
      <c r="H39" s="16"/>
      <c r="I39" s="16"/>
      <c r="J39" s="16"/>
      <c r="K39" s="16"/>
      <c r="L39" s="16"/>
    </row>
    <row r="40" spans="1:12" ht="15">
      <c r="A40" s="182"/>
      <c r="B40" s="173"/>
      <c r="H40" s="16"/>
      <c r="I40" s="16"/>
      <c r="J40" s="16"/>
      <c r="K40" s="16"/>
      <c r="L40" s="16"/>
    </row>
    <row r="41" spans="1:2" ht="15">
      <c r="A41" s="182"/>
      <c r="B41" s="173"/>
    </row>
    <row r="42" spans="1:2" ht="15">
      <c r="A42" s="21"/>
      <c r="B42" s="20"/>
    </row>
    <row r="43" spans="1:2" ht="15">
      <c r="A43" s="21"/>
      <c r="B43" s="17"/>
    </row>
  </sheetData>
  <sheetProtection/>
  <mergeCells count="23">
    <mergeCell ref="A7:F7"/>
    <mergeCell ref="A21:F21"/>
    <mergeCell ref="A23:F23"/>
    <mergeCell ref="A39:A41"/>
    <mergeCell ref="B39:B41"/>
    <mergeCell ref="A35:A36"/>
    <mergeCell ref="B35:B36"/>
    <mergeCell ref="A37:A38"/>
    <mergeCell ref="B37:B38"/>
    <mergeCell ref="A17:F17"/>
    <mergeCell ref="A1:J2"/>
    <mergeCell ref="A4:A6"/>
    <mergeCell ref="C5:D5"/>
    <mergeCell ref="E5:E6"/>
    <mergeCell ref="F5:F6"/>
    <mergeCell ref="G5:G6"/>
    <mergeCell ref="C4:G4"/>
    <mergeCell ref="I3:J3"/>
    <mergeCell ref="A19:F19"/>
    <mergeCell ref="A9:F9"/>
    <mergeCell ref="A11:F11"/>
    <mergeCell ref="A13:F13"/>
    <mergeCell ref="A15:F15"/>
  </mergeCells>
  <printOptions/>
  <pageMargins left="0.56" right="0.2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8" sqref="F28"/>
    </sheetView>
  </sheetViews>
  <sheetFormatPr defaultColWidth="9.140625" defaultRowHeight="12.75"/>
  <cols>
    <col min="1" max="1" width="12.28125" style="1" customWidth="1"/>
    <col min="2" max="2" width="8.28125" style="2" customWidth="1"/>
    <col min="3" max="3" width="8.8515625" style="2" customWidth="1"/>
    <col min="4" max="4" width="8.28125" style="2" customWidth="1"/>
    <col min="5" max="5" width="8.421875" style="2" customWidth="1"/>
    <col min="6" max="6" width="8.7109375" style="3" customWidth="1"/>
    <col min="7" max="7" width="9.7109375" style="3" customWidth="1"/>
    <col min="8" max="9" width="8.8515625" style="3" customWidth="1"/>
    <col min="10" max="10" width="10.140625" style="3" customWidth="1"/>
    <col min="11" max="11" width="8.57421875" style="3" customWidth="1"/>
    <col min="12" max="12" width="13.7109375" style="3" customWidth="1"/>
    <col min="13" max="13" width="11.57421875" style="2" customWidth="1"/>
    <col min="14" max="14" width="9.140625" style="3" customWidth="1"/>
    <col min="15" max="15" width="14.421875" style="3" customWidth="1"/>
    <col min="16" max="16" width="12.00390625" style="3" customWidth="1"/>
    <col min="17" max="17" width="9.140625" style="3" customWidth="1"/>
  </cols>
  <sheetData>
    <row r="1" spans="1:19" ht="18.75">
      <c r="A1" s="175" t="s">
        <v>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9"/>
      <c r="R1" s="29"/>
      <c r="S1" s="29"/>
    </row>
    <row r="2" spans="1:19" ht="25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29" t="s">
        <v>39</v>
      </c>
      <c r="R2" s="129"/>
      <c r="S2" s="15"/>
    </row>
    <row r="3" spans="2:15" ht="15.75" thickBot="1">
      <c r="B3" s="109"/>
      <c r="C3" s="109"/>
      <c r="D3" s="109"/>
      <c r="E3" s="109"/>
      <c r="O3" s="45"/>
    </row>
    <row r="4" spans="1:16" ht="17.25" customHeight="1">
      <c r="A4" s="206" t="s">
        <v>0</v>
      </c>
      <c r="B4" s="189" t="s">
        <v>77</v>
      </c>
      <c r="C4" s="190"/>
      <c r="D4" s="190"/>
      <c r="E4" s="191"/>
      <c r="F4" s="186" t="s">
        <v>76</v>
      </c>
      <c r="G4" s="187"/>
      <c r="H4" s="188"/>
      <c r="I4" s="114"/>
      <c r="J4" s="203" t="s">
        <v>2</v>
      </c>
      <c r="K4" s="193" t="s">
        <v>67</v>
      </c>
      <c r="L4" s="193"/>
      <c r="M4" s="212"/>
      <c r="N4" s="192" t="s">
        <v>68</v>
      </c>
      <c r="O4" s="193"/>
      <c r="P4" s="194"/>
    </row>
    <row r="5" spans="1:16" ht="12.75" customHeight="1">
      <c r="A5" s="200"/>
      <c r="B5" s="133" t="s">
        <v>74</v>
      </c>
      <c r="C5" s="183" t="s">
        <v>10</v>
      </c>
      <c r="D5" s="183"/>
      <c r="E5" s="184" t="s">
        <v>1</v>
      </c>
      <c r="F5" s="183" t="s">
        <v>10</v>
      </c>
      <c r="G5" s="183"/>
      <c r="H5" s="184" t="s">
        <v>1</v>
      </c>
      <c r="I5" s="99" t="s">
        <v>70</v>
      </c>
      <c r="J5" s="204"/>
      <c r="K5" s="121" t="s">
        <v>19</v>
      </c>
      <c r="L5" s="195" t="s">
        <v>22</v>
      </c>
      <c r="M5" s="201" t="s">
        <v>18</v>
      </c>
      <c r="N5" s="199" t="s">
        <v>19</v>
      </c>
      <c r="O5" s="208" t="s">
        <v>22</v>
      </c>
      <c r="P5" s="197" t="s">
        <v>18</v>
      </c>
    </row>
    <row r="6" spans="1:16" ht="15">
      <c r="A6" s="207"/>
      <c r="B6" s="213"/>
      <c r="C6" s="78" t="s">
        <v>11</v>
      </c>
      <c r="D6" s="78" t="s">
        <v>12</v>
      </c>
      <c r="E6" s="185"/>
      <c r="F6" s="78" t="s">
        <v>11</v>
      </c>
      <c r="G6" s="78" t="s">
        <v>12</v>
      </c>
      <c r="H6" s="185"/>
      <c r="I6" s="103" t="s">
        <v>73</v>
      </c>
      <c r="J6" s="205"/>
      <c r="K6" s="141"/>
      <c r="L6" s="196"/>
      <c r="M6" s="202"/>
      <c r="N6" s="200"/>
      <c r="O6" s="195"/>
      <c r="P6" s="198"/>
    </row>
    <row r="7" spans="1:16" ht="15">
      <c r="A7" s="209" t="s">
        <v>31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1"/>
      <c r="M7" s="97">
        <v>2905</v>
      </c>
      <c r="N7" s="214" t="s">
        <v>31</v>
      </c>
      <c r="O7" s="215"/>
      <c r="P7" s="98">
        <v>1636.25</v>
      </c>
    </row>
    <row r="8" spans="1:16" ht="15">
      <c r="A8" s="48" t="s">
        <v>3</v>
      </c>
      <c r="B8" s="5">
        <f>'070101'!B9</f>
        <v>8805.28</v>
      </c>
      <c r="C8" s="5">
        <v>27291</v>
      </c>
      <c r="D8" s="5">
        <v>28638</v>
      </c>
      <c r="E8" s="5">
        <v>1360</v>
      </c>
      <c r="F8" s="5">
        <v>47433</v>
      </c>
      <c r="G8" s="5">
        <v>49231</v>
      </c>
      <c r="H8" s="5">
        <v>1816</v>
      </c>
      <c r="I8" s="5">
        <v>32</v>
      </c>
      <c r="J8" s="24">
        <f>18033.22+10214.12</f>
        <v>28247.340000000004</v>
      </c>
      <c r="K8" s="5">
        <f>2028+20</f>
        <v>2048</v>
      </c>
      <c r="L8" s="30">
        <v>18033.22</v>
      </c>
      <c r="M8" s="55">
        <v>0</v>
      </c>
      <c r="N8" s="89">
        <f>1148+12</f>
        <v>1160</v>
      </c>
      <c r="O8" s="30">
        <v>10214.12</v>
      </c>
      <c r="P8" s="57">
        <v>0</v>
      </c>
    </row>
    <row r="9" spans="1:16" ht="15" customHeight="1">
      <c r="A9" s="216" t="s">
        <v>57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217"/>
      <c r="M9" s="67">
        <f>M7+L8-M8</f>
        <v>20938.22</v>
      </c>
      <c r="N9" s="214" t="s">
        <v>57</v>
      </c>
      <c r="O9" s="215"/>
      <c r="P9" s="68">
        <f>P7+O8-P8</f>
        <v>11850.37</v>
      </c>
    </row>
    <row r="10" spans="1:16" ht="15">
      <c r="A10" s="48" t="s">
        <v>4</v>
      </c>
      <c r="B10" s="5">
        <f>'070101'!B11</f>
        <v>10152.004</v>
      </c>
      <c r="C10" s="5">
        <v>28639</v>
      </c>
      <c r="D10" s="5">
        <v>28643</v>
      </c>
      <c r="E10" s="5">
        <f>4+269</f>
        <v>273</v>
      </c>
      <c r="F10" s="7">
        <v>49231</v>
      </c>
      <c r="G10" s="7">
        <v>50279</v>
      </c>
      <c r="H10" s="5">
        <v>1058</v>
      </c>
      <c r="I10" s="5">
        <v>0</v>
      </c>
      <c r="J10" s="24">
        <f>8629.2+4883.11</f>
        <v>13512.310000000001</v>
      </c>
      <c r="K10" s="7">
        <v>850</v>
      </c>
      <c r="L10" s="30">
        <v>8629.2</v>
      </c>
      <c r="M10" s="55">
        <v>20938.22</v>
      </c>
      <c r="N10" s="54">
        <v>481</v>
      </c>
      <c r="O10" s="30">
        <v>4883.11</v>
      </c>
      <c r="P10" s="49">
        <v>11850.37</v>
      </c>
    </row>
    <row r="11" spans="1:16" ht="15" customHeight="1">
      <c r="A11" s="216" t="s">
        <v>58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217"/>
      <c r="M11" s="67">
        <f>M9+L10-M10</f>
        <v>8629.2</v>
      </c>
      <c r="N11" s="214" t="s">
        <v>58</v>
      </c>
      <c r="O11" s="215"/>
      <c r="P11" s="68">
        <f>P9+O10-P10</f>
        <v>4883.109999999999</v>
      </c>
    </row>
    <row r="12" spans="1:16" ht="15">
      <c r="A12" s="48" t="s">
        <v>5</v>
      </c>
      <c r="B12" s="5">
        <v>9750</v>
      </c>
      <c r="C12" s="5">
        <v>28643</v>
      </c>
      <c r="D12" s="5">
        <v>28720</v>
      </c>
      <c r="E12" s="5">
        <v>77</v>
      </c>
      <c r="F12" s="5"/>
      <c r="G12" s="5"/>
      <c r="H12" s="5">
        <v>175</v>
      </c>
      <c r="I12" s="5"/>
      <c r="J12" s="62">
        <f>L12+O12</f>
        <v>2457</v>
      </c>
      <c r="K12" s="5">
        <v>161</v>
      </c>
      <c r="L12" s="25">
        <v>1569.75</v>
      </c>
      <c r="M12" s="56">
        <v>8629.2</v>
      </c>
      <c r="N12" s="53">
        <v>91</v>
      </c>
      <c r="O12" s="25">
        <v>887.25</v>
      </c>
      <c r="P12" s="57">
        <v>4883.11</v>
      </c>
    </row>
    <row r="13" spans="1:18" ht="15" customHeight="1">
      <c r="A13" s="216" t="s">
        <v>59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217"/>
      <c r="M13" s="67">
        <f>M11+L12-M12</f>
        <v>1569.75</v>
      </c>
      <c r="N13" s="214" t="s">
        <v>59</v>
      </c>
      <c r="O13" s="215"/>
      <c r="P13" s="68">
        <f>P11+O12-P12</f>
        <v>887.2499999999991</v>
      </c>
      <c r="R13" s="43"/>
    </row>
    <row r="14" spans="1:16" ht="15">
      <c r="A14" s="48" t="s">
        <v>6</v>
      </c>
      <c r="B14" s="5"/>
      <c r="C14" s="5"/>
      <c r="D14" s="5"/>
      <c r="E14" s="5"/>
      <c r="F14" s="5"/>
      <c r="G14" s="5"/>
      <c r="H14" s="5"/>
      <c r="I14" s="5"/>
      <c r="J14" s="5">
        <v>0</v>
      </c>
      <c r="K14" s="5">
        <v>0</v>
      </c>
      <c r="L14" s="25">
        <v>0</v>
      </c>
      <c r="M14" s="56">
        <f>1569.75</f>
        <v>1569.75</v>
      </c>
      <c r="N14" s="53">
        <v>0</v>
      </c>
      <c r="O14" s="25">
        <v>0</v>
      </c>
      <c r="P14" s="57">
        <v>887.25</v>
      </c>
    </row>
    <row r="15" spans="1:16" ht="15" customHeight="1">
      <c r="A15" s="216" t="s">
        <v>60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217"/>
      <c r="M15" s="67">
        <f>M13+L14-M14</f>
        <v>0</v>
      </c>
      <c r="N15" s="214" t="s">
        <v>60</v>
      </c>
      <c r="O15" s="215"/>
      <c r="P15" s="68">
        <f>P13+O14-P14</f>
        <v>-9.094947017729282E-13</v>
      </c>
    </row>
    <row r="16" spans="1:17" s="59" customFormat="1" ht="15" customHeight="1">
      <c r="A16" s="61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0"/>
      <c r="N16" s="46"/>
      <c r="O16" s="46"/>
      <c r="P16" s="30"/>
      <c r="Q16" s="58"/>
    </row>
    <row r="17" spans="1:17" s="59" customFormat="1" ht="15" customHeight="1">
      <c r="A17" s="216" t="s">
        <v>61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217"/>
      <c r="M17" s="67">
        <f>M15+L16-M16</f>
        <v>0</v>
      </c>
      <c r="N17" s="214" t="s">
        <v>61</v>
      </c>
      <c r="O17" s="215"/>
      <c r="P17" s="117">
        <f>P15+O16-P16</f>
        <v>-9.094947017729282E-13</v>
      </c>
      <c r="Q17" s="58"/>
    </row>
    <row r="18" spans="1:16" ht="15">
      <c r="A18" s="50" t="s">
        <v>7</v>
      </c>
      <c r="B18" s="11">
        <f>'070101'!B19</f>
        <v>9328.8</v>
      </c>
      <c r="C18" s="4">
        <v>28720</v>
      </c>
      <c r="D18" s="4">
        <v>28852</v>
      </c>
      <c r="E18" s="4">
        <v>132</v>
      </c>
      <c r="F18" s="94">
        <v>50279</v>
      </c>
      <c r="G18" s="94">
        <v>50400</v>
      </c>
      <c r="H18" s="94">
        <v>121</v>
      </c>
      <c r="I18" s="94">
        <v>5</v>
      </c>
      <c r="J18" s="130">
        <f>L18+O18</f>
        <v>2406.83</v>
      </c>
      <c r="K18" s="12">
        <v>183</v>
      </c>
      <c r="L18" s="25">
        <v>1707.17</v>
      </c>
      <c r="M18" s="56">
        <v>0</v>
      </c>
      <c r="N18" s="53">
        <v>75</v>
      </c>
      <c r="O18" s="25">
        <v>699.66</v>
      </c>
      <c r="P18" s="57">
        <v>0</v>
      </c>
    </row>
    <row r="19" spans="1:16" ht="15" customHeight="1">
      <c r="A19" s="216" t="s">
        <v>62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217"/>
      <c r="M19" s="67">
        <f>M17+L18-M18</f>
        <v>1707.17</v>
      </c>
      <c r="N19" s="214" t="s">
        <v>62</v>
      </c>
      <c r="O19" s="215"/>
      <c r="P19" s="68">
        <f>P17+O18-P18</f>
        <v>699.6599999999991</v>
      </c>
    </row>
    <row r="20" spans="1:16" ht="15">
      <c r="A20" s="51" t="s">
        <v>8</v>
      </c>
      <c r="B20" s="11">
        <f>'070101'!B21</f>
        <v>10003.2</v>
      </c>
      <c r="C20" s="11">
        <v>28852</v>
      </c>
      <c r="D20" s="11">
        <v>29690</v>
      </c>
      <c r="E20" s="11">
        <v>838</v>
      </c>
      <c r="F20" s="5">
        <v>50400</v>
      </c>
      <c r="G20" s="5">
        <v>51240</v>
      </c>
      <c r="H20" s="12">
        <v>840</v>
      </c>
      <c r="I20" s="12">
        <v>15</v>
      </c>
      <c r="J20" s="131">
        <f>12013.84+4921.57</f>
        <v>16935.41</v>
      </c>
      <c r="K20" s="7">
        <v>1201</v>
      </c>
      <c r="L20" s="25">
        <v>12013.84</v>
      </c>
      <c r="M20" s="56">
        <v>1707.17</v>
      </c>
      <c r="N20" s="53">
        <v>492</v>
      </c>
      <c r="O20" s="25">
        <v>4921.57</v>
      </c>
      <c r="P20" s="57">
        <v>699.66</v>
      </c>
    </row>
    <row r="21" spans="1:16" ht="15" customHeight="1">
      <c r="A21" s="216" t="s">
        <v>63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217"/>
      <c r="M21" s="67">
        <f>M19+L20-M20</f>
        <v>12013.84</v>
      </c>
      <c r="N21" s="214" t="s">
        <v>63</v>
      </c>
      <c r="O21" s="215"/>
      <c r="P21" s="68">
        <f>P19+O20-P20</f>
        <v>4921.569999999999</v>
      </c>
    </row>
    <row r="22" spans="1:16" ht="15">
      <c r="A22" s="52" t="s">
        <v>9</v>
      </c>
      <c r="B22" s="13">
        <f>'070101'!B23</f>
        <v>10228.8</v>
      </c>
      <c r="C22" s="13">
        <v>29690</v>
      </c>
      <c r="D22" s="13">
        <v>30500</v>
      </c>
      <c r="E22" s="13">
        <v>810</v>
      </c>
      <c r="F22" s="5">
        <v>51240</v>
      </c>
      <c r="G22" s="5">
        <v>52050</v>
      </c>
      <c r="H22" s="5">
        <v>810</v>
      </c>
      <c r="I22" s="5">
        <v>16</v>
      </c>
      <c r="J22" s="62">
        <f>L22+O22</f>
        <v>16734.32</v>
      </c>
      <c r="K22" s="5">
        <v>1160</v>
      </c>
      <c r="L22" s="25">
        <v>11865.41</v>
      </c>
      <c r="M22" s="56">
        <f>12013.84+11231.22+1022.88</f>
        <v>24267.94</v>
      </c>
      <c r="N22" s="53">
        <v>476</v>
      </c>
      <c r="O22" s="25">
        <v>4868.91</v>
      </c>
      <c r="P22" s="57">
        <f>2063.83+2857.74+3262.99</f>
        <v>8184.5599999999995</v>
      </c>
    </row>
    <row r="23" spans="1:16" ht="15" customHeight="1">
      <c r="A23" s="216" t="s">
        <v>64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217"/>
      <c r="M23" s="67">
        <f>M21+L22-M22</f>
        <v>-388.6899999999987</v>
      </c>
      <c r="N23" s="214" t="s">
        <v>64</v>
      </c>
      <c r="O23" s="215"/>
      <c r="P23" s="68">
        <f>P21+O22-P22</f>
        <v>1605.92</v>
      </c>
    </row>
    <row r="24" spans="1:16" ht="15.75" thickBot="1">
      <c r="A24" s="69" t="s">
        <v>14</v>
      </c>
      <c r="B24" s="70"/>
      <c r="C24" s="70"/>
      <c r="D24" s="70"/>
      <c r="E24" s="70">
        <f>E8+E10+E12+E14+E16+E18+E20+E22</f>
        <v>3490</v>
      </c>
      <c r="F24" s="71"/>
      <c r="G24" s="71"/>
      <c r="H24" s="71">
        <f>H8+H10+H12+H14+H18+H20+H22</f>
        <v>4820</v>
      </c>
      <c r="I24" s="71">
        <f>I8+I10+I12+I14+I18+I20+I22</f>
        <v>68</v>
      </c>
      <c r="J24" s="86">
        <f>J8+J10+J12+J14+J18+J20+J22</f>
        <v>80293.21000000002</v>
      </c>
      <c r="K24" s="96">
        <f>K8+K10+K12+K14+K18+K20+K22</f>
        <v>5603</v>
      </c>
      <c r="L24" s="86">
        <f>L8+L10+L12+L14+L20+L22+L18</f>
        <v>53818.59</v>
      </c>
      <c r="M24" s="72">
        <f>M8+M10+M12+M14+M16+M18+M20+M22</f>
        <v>57112.28</v>
      </c>
      <c r="N24" s="90">
        <f>N8+N10+N12+N14+N18+N20+N22</f>
        <v>2775</v>
      </c>
      <c r="O24" s="91">
        <f>O8+O10+O12+O14+O18+O20+O22</f>
        <v>26474.62</v>
      </c>
      <c r="P24" s="73">
        <f>P8+P10+P12+P14+P18+P20+P22</f>
        <v>26504.949999999997</v>
      </c>
    </row>
    <row r="25" spans="1:13" ht="15">
      <c r="A25" s="14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5"/>
    </row>
    <row r="26" spans="1:16" ht="15">
      <c r="A26" s="220">
        <f>E24+H24+I24</f>
        <v>8378</v>
      </c>
      <c r="B26" s="219" t="s">
        <v>19</v>
      </c>
      <c r="C26" s="15"/>
      <c r="D26" s="15"/>
      <c r="E26" s="15"/>
      <c r="F26" s="16"/>
      <c r="G26" s="16"/>
      <c r="H26" s="16"/>
      <c r="I26" s="115"/>
      <c r="J26" s="113"/>
      <c r="K26" s="115"/>
      <c r="L26" s="92"/>
      <c r="M26" s="27"/>
      <c r="N26" s="44"/>
      <c r="O26" s="45"/>
      <c r="P26" s="45"/>
    </row>
    <row r="27" spans="1:15" ht="15">
      <c r="A27" s="39"/>
      <c r="B27" s="41"/>
      <c r="C27" s="41"/>
      <c r="D27" s="41"/>
      <c r="E27" s="41"/>
      <c r="F27" s="16"/>
      <c r="G27" s="16"/>
      <c r="H27" s="16"/>
      <c r="I27" s="115"/>
      <c r="J27" s="16"/>
      <c r="K27" s="16"/>
      <c r="L27" s="16"/>
      <c r="M27" s="15"/>
      <c r="O27" s="45"/>
    </row>
    <row r="28" spans="1:14" ht="15">
      <c r="A28" s="39"/>
      <c r="B28" s="36"/>
      <c r="C28" s="36"/>
      <c r="D28" s="36"/>
      <c r="E28" s="36"/>
      <c r="F28" s="16"/>
      <c r="G28" s="16"/>
      <c r="H28" s="16"/>
      <c r="I28" s="16"/>
      <c r="J28" s="16"/>
      <c r="K28" s="16"/>
      <c r="L28" s="16"/>
      <c r="M28" s="15"/>
      <c r="N28" s="93"/>
    </row>
    <row r="29" spans="1:16" ht="15">
      <c r="A29" s="39"/>
      <c r="B29" s="36"/>
      <c r="C29" s="36"/>
      <c r="D29" s="36"/>
      <c r="E29" s="36"/>
      <c r="F29" s="16"/>
      <c r="G29" s="16"/>
      <c r="H29" s="16"/>
      <c r="I29" s="16"/>
      <c r="J29" s="16"/>
      <c r="K29" s="16"/>
      <c r="L29" s="16"/>
      <c r="M29" s="27"/>
      <c r="P29" s="45"/>
    </row>
    <row r="30" spans="1:13" ht="15">
      <c r="A30" s="18"/>
      <c r="B30" s="18"/>
      <c r="C30" s="18"/>
      <c r="D30" s="18"/>
      <c r="E30" s="18"/>
      <c r="F30" s="16"/>
      <c r="G30" s="16"/>
      <c r="H30" s="16"/>
      <c r="I30" s="16"/>
      <c r="J30" s="16"/>
      <c r="K30" s="16"/>
      <c r="L30" s="16"/>
      <c r="M30" s="15"/>
    </row>
    <row r="31" spans="1:13" ht="15">
      <c r="A31" s="19"/>
      <c r="B31" s="20"/>
      <c r="C31" s="20"/>
      <c r="D31" s="20"/>
      <c r="E31" s="20"/>
      <c r="F31" s="16"/>
      <c r="G31" s="16"/>
      <c r="H31" s="16"/>
      <c r="I31" s="16"/>
      <c r="J31" s="16"/>
      <c r="K31" s="16"/>
      <c r="L31" s="16"/>
      <c r="M31" s="15"/>
    </row>
    <row r="32" spans="1:13" ht="15">
      <c r="A32" s="19"/>
      <c r="B32" s="20"/>
      <c r="C32" s="20"/>
      <c r="D32" s="20"/>
      <c r="E32" s="20"/>
      <c r="F32" s="16"/>
      <c r="G32" s="16"/>
      <c r="H32" s="16"/>
      <c r="I32" s="16"/>
      <c r="J32" s="16"/>
      <c r="K32" s="16"/>
      <c r="L32" s="16"/>
      <c r="M32" s="15"/>
    </row>
    <row r="33" spans="1:13" ht="15">
      <c r="A33" s="19"/>
      <c r="B33" s="20"/>
      <c r="C33" s="20"/>
      <c r="D33" s="20"/>
      <c r="E33" s="20"/>
      <c r="F33" s="16"/>
      <c r="G33" s="16"/>
      <c r="H33" s="16"/>
      <c r="I33" s="16"/>
      <c r="J33" s="16"/>
      <c r="K33" s="16"/>
      <c r="L33" s="16"/>
      <c r="M33" s="15"/>
    </row>
    <row r="34" spans="1:13" ht="15">
      <c r="A34" s="19"/>
      <c r="B34" s="20"/>
      <c r="C34" s="20"/>
      <c r="D34" s="20"/>
      <c r="E34" s="20"/>
      <c r="F34" s="16"/>
      <c r="G34" s="16"/>
      <c r="H34" s="16"/>
      <c r="I34" s="16"/>
      <c r="J34" s="16"/>
      <c r="K34" s="16"/>
      <c r="L34" s="16"/>
      <c r="M34" s="15"/>
    </row>
    <row r="35" spans="1:13" ht="15">
      <c r="A35" s="182"/>
      <c r="B35" s="174"/>
      <c r="C35" s="20"/>
      <c r="D35" s="20"/>
      <c r="E35" s="20"/>
      <c r="F35" s="16"/>
      <c r="G35" s="16"/>
      <c r="H35" s="16"/>
      <c r="I35" s="16"/>
      <c r="J35" s="16"/>
      <c r="K35" s="16"/>
      <c r="L35" s="16"/>
      <c r="M35" s="15"/>
    </row>
    <row r="36" spans="1:13" ht="15">
      <c r="A36" s="182"/>
      <c r="B36" s="173"/>
      <c r="C36" s="17"/>
      <c r="D36" s="17"/>
      <c r="E36" s="17"/>
      <c r="F36" s="16"/>
      <c r="G36" s="16"/>
      <c r="H36" s="16"/>
      <c r="I36" s="16"/>
      <c r="J36" s="16"/>
      <c r="K36" s="16"/>
      <c r="L36" s="16"/>
      <c r="M36" s="15"/>
    </row>
    <row r="37" spans="1:13" ht="15">
      <c r="A37" s="182"/>
      <c r="B37" s="174"/>
      <c r="C37" s="20"/>
      <c r="D37" s="20"/>
      <c r="E37" s="20"/>
      <c r="F37" s="16"/>
      <c r="G37" s="16"/>
      <c r="H37" s="16"/>
      <c r="I37" s="16"/>
      <c r="J37" s="16"/>
      <c r="K37" s="16"/>
      <c r="L37" s="16"/>
      <c r="M37" s="15"/>
    </row>
    <row r="38" spans="1:13" ht="15">
      <c r="A38" s="182"/>
      <c r="B38" s="173"/>
      <c r="C38" s="17"/>
      <c r="D38" s="17"/>
      <c r="E38" s="17"/>
      <c r="F38" s="16"/>
      <c r="G38" s="16"/>
      <c r="H38" s="16"/>
      <c r="I38" s="16"/>
      <c r="J38" s="16"/>
      <c r="K38" s="16"/>
      <c r="L38" s="16"/>
      <c r="M38" s="15"/>
    </row>
    <row r="39" spans="1:13" ht="15">
      <c r="A39" s="182"/>
      <c r="B39" s="174"/>
      <c r="C39" s="20"/>
      <c r="D39" s="20"/>
      <c r="E39" s="20"/>
      <c r="F39" s="16"/>
      <c r="G39" s="16"/>
      <c r="H39" s="16"/>
      <c r="I39" s="16"/>
      <c r="J39" s="16"/>
      <c r="K39" s="16"/>
      <c r="L39" s="16"/>
      <c r="M39" s="15"/>
    </row>
    <row r="40" spans="1:13" ht="15">
      <c r="A40" s="182"/>
      <c r="B40" s="173"/>
      <c r="C40" s="17"/>
      <c r="D40" s="17"/>
      <c r="E40" s="17"/>
      <c r="F40" s="16"/>
      <c r="G40" s="16"/>
      <c r="H40" s="16"/>
      <c r="I40" s="16"/>
      <c r="J40" s="16"/>
      <c r="K40" s="16"/>
      <c r="L40" s="16"/>
      <c r="M40" s="15"/>
    </row>
    <row r="41" spans="1:5" ht="15">
      <c r="A41" s="182"/>
      <c r="B41" s="173"/>
      <c r="C41" s="17"/>
      <c r="D41" s="17"/>
      <c r="E41" s="17"/>
    </row>
    <row r="42" spans="1:5" ht="15">
      <c r="A42" s="21"/>
      <c r="B42" s="22"/>
      <c r="C42" s="22"/>
      <c r="D42" s="22"/>
      <c r="E42" s="22"/>
    </row>
    <row r="43" spans="1:5" ht="15">
      <c r="A43" s="21"/>
      <c r="B43" s="23"/>
      <c r="C43" s="23"/>
      <c r="D43" s="23"/>
      <c r="E43" s="23"/>
    </row>
  </sheetData>
  <sheetProtection/>
  <mergeCells count="43">
    <mergeCell ref="Q2:R2"/>
    <mergeCell ref="A23:L23"/>
    <mergeCell ref="N23:O23"/>
    <mergeCell ref="A15:L15"/>
    <mergeCell ref="N15:O15"/>
    <mergeCell ref="A17:L17"/>
    <mergeCell ref="N17:O17"/>
    <mergeCell ref="A19:L19"/>
    <mergeCell ref="N19:O19"/>
    <mergeCell ref="A13:L13"/>
    <mergeCell ref="A21:L21"/>
    <mergeCell ref="N21:O21"/>
    <mergeCell ref="A9:L9"/>
    <mergeCell ref="N9:O9"/>
    <mergeCell ref="A11:L11"/>
    <mergeCell ref="N11:O11"/>
    <mergeCell ref="A39:A41"/>
    <mergeCell ref="B39:B41"/>
    <mergeCell ref="A1:P2"/>
    <mergeCell ref="A4:A6"/>
    <mergeCell ref="O5:O6"/>
    <mergeCell ref="A7:L7"/>
    <mergeCell ref="K4:M4"/>
    <mergeCell ref="B5:B6"/>
    <mergeCell ref="N7:O7"/>
    <mergeCell ref="N13:O13"/>
    <mergeCell ref="A35:A36"/>
    <mergeCell ref="B35:B36"/>
    <mergeCell ref="A37:A38"/>
    <mergeCell ref="B37:B38"/>
    <mergeCell ref="N4:P4"/>
    <mergeCell ref="L5:L6"/>
    <mergeCell ref="P5:P6"/>
    <mergeCell ref="F5:G5"/>
    <mergeCell ref="H5:H6"/>
    <mergeCell ref="K5:K6"/>
    <mergeCell ref="N5:N6"/>
    <mergeCell ref="M5:M6"/>
    <mergeCell ref="J4:J6"/>
    <mergeCell ref="C5:D5"/>
    <mergeCell ref="E5:E6"/>
    <mergeCell ref="F4:H4"/>
    <mergeCell ref="B4:E4"/>
  </mergeCells>
  <printOptions/>
  <pageMargins left="0.56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2013-04-10T14:07:40Z</cp:lastPrinted>
  <dcterms:created xsi:type="dcterms:W3CDTF">1996-10-08T23:32:33Z</dcterms:created>
  <dcterms:modified xsi:type="dcterms:W3CDTF">2018-01-18T01:41:34Z</dcterms:modified>
  <cp:category/>
  <cp:version/>
  <cp:contentType/>
  <cp:contentStatus/>
</cp:coreProperties>
</file>